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firstSheet="1" activeTab="2"/>
  </bookViews>
  <sheets>
    <sheet name="План" sheetId="1" state="hidden" r:id="rId1"/>
    <sheet name="Титулка" sheetId="2" r:id="rId2"/>
    <sheet name="окончат план" sheetId="3" r:id="rId3"/>
    <sheet name="вспом" sheetId="4" state="hidden" r:id="rId4"/>
    <sheet name="Титулка (2)" sheetId="5" state="hidden" r:id="rId5"/>
  </sheets>
  <definedNames>
    <definedName name="_xlnm.Print_Area" localSheetId="3">'вспом'!$A$1:$AG$280</definedName>
    <definedName name="_xlnm.Print_Area" localSheetId="2">'окончат план'!$A$1:$Y$204</definedName>
    <definedName name="_xlnm.Print_Area" localSheetId="0">'План'!$A$1:$AG$280</definedName>
    <definedName name="_xlnm.Print_Area" localSheetId="1">'Титулка'!$A$1:$BA$44</definedName>
    <definedName name="_xlnm.Print_Area" localSheetId="4">'Титулка (2)'!$A$1:$BB$47</definedName>
  </definedNames>
  <calcPr fullCalcOnLoad="1"/>
</workbook>
</file>

<file path=xl/sharedStrings.xml><?xml version="1.0" encoding="utf-8"?>
<sst xmlns="http://schemas.openxmlformats.org/spreadsheetml/2006/main" count="2759" uniqueCount="708">
  <si>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</si>
  <si>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</si>
  <si>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</si>
  <si>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</si>
  <si>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</si>
  <si>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</si>
  <si>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</si>
  <si>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</si>
  <si>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</si>
  <si>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</si>
  <si>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</si>
  <si>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</si>
  <si>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</si>
  <si>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</si>
  <si>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</si>
  <si>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</si>
  <si>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</si>
  <si>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</si>
  <si>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</si>
  <si>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</si>
  <si>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</si>
  <si>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</si>
  <si>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</si>
  <si>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Дипломне проектування</t>
  </si>
  <si>
    <t>1</t>
  </si>
  <si>
    <t>Триместр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</si>
  <si>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</si>
  <si>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</si>
  <si>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</si>
  <si>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</si>
  <si>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</si>
  <si>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</si>
  <si>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</si>
  <si>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</si>
  <si>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 xml:space="preserve">Історія української культури </t>
  </si>
  <si>
    <t>4</t>
  </si>
  <si>
    <t>Філософія</t>
  </si>
  <si>
    <t>Разом:</t>
  </si>
  <si>
    <t>Фізичне виховання</t>
  </si>
  <si>
    <t>3</t>
  </si>
  <si>
    <t>6</t>
  </si>
  <si>
    <t>с*</t>
  </si>
  <si>
    <t>Соціологія</t>
  </si>
  <si>
    <t>Екологія</t>
  </si>
  <si>
    <t>Теоретична механіка</t>
  </si>
  <si>
    <t>Фізика</t>
  </si>
  <si>
    <t>Хімія</t>
  </si>
  <si>
    <t xml:space="preserve"> </t>
  </si>
  <si>
    <t>Ознайомча практика</t>
  </si>
  <si>
    <t>Виробнича практика (технологічна)</t>
  </si>
  <si>
    <t xml:space="preserve"> Кількість екзаменів</t>
  </si>
  <si>
    <t xml:space="preserve"> Кількість заліків</t>
  </si>
  <si>
    <t>8 по 12 год+3</t>
  </si>
  <si>
    <t>Історія науки і техніки</t>
  </si>
  <si>
    <t>Основи економічної теорії</t>
  </si>
  <si>
    <t xml:space="preserve"> Т</t>
  </si>
  <si>
    <t>І . ГРАФІК НАВЧАЛЬНОГО ПРОЦЕСУ</t>
  </si>
  <si>
    <t>Т/П/Д</t>
  </si>
  <si>
    <t>Т</t>
  </si>
  <si>
    <t>Т/П</t>
  </si>
  <si>
    <t>Менеджмент та організація виробництва</t>
  </si>
  <si>
    <t>Металознавство, теорія і технологія металообробки</t>
  </si>
  <si>
    <t>Теплотехніка</t>
  </si>
  <si>
    <t>Металургійні печі (Теплоенергетика)</t>
  </si>
  <si>
    <t>кількість тижнів у триместрі</t>
  </si>
  <si>
    <t/>
  </si>
  <si>
    <t>3.1</t>
  </si>
  <si>
    <t>3.2</t>
  </si>
  <si>
    <t>Корозія та захист металів</t>
  </si>
  <si>
    <t>Прикладна механіка</t>
  </si>
  <si>
    <t>Автоматизація виробничих процесів, мікропроцесорна техніка</t>
  </si>
  <si>
    <t>Нові матеріали</t>
  </si>
  <si>
    <t>Гаряче об'ємне штампування</t>
  </si>
  <si>
    <t>Обладнання цехів ОМТ</t>
  </si>
  <si>
    <t>Теорія процесів ковальсько-штампувального виробництва</t>
  </si>
  <si>
    <t>Технологія кування</t>
  </si>
  <si>
    <t xml:space="preserve">Технологія кування </t>
  </si>
  <si>
    <t>Термообробка інструменту для обробки тиском</t>
  </si>
  <si>
    <t>Захист дипломного проекту</t>
  </si>
  <si>
    <t>Інженерна та комп'ютерна графіка</t>
  </si>
  <si>
    <t>24+8 по 18 год</t>
  </si>
  <si>
    <t>Теорія і технологія металургійного виробництва</t>
  </si>
  <si>
    <t xml:space="preserve">Теорія обробки металів тиском </t>
  </si>
  <si>
    <t xml:space="preserve"> Гаряче об'ємне штампування</t>
  </si>
  <si>
    <t>Листове штампування</t>
  </si>
  <si>
    <t>Технології психічної саморегуляції та взаємодії</t>
  </si>
  <si>
    <t xml:space="preserve">Основи технології металообробки </t>
  </si>
  <si>
    <t xml:space="preserve">Фізична хімія </t>
  </si>
  <si>
    <t>Міністерство освіти і науки України</t>
  </si>
  <si>
    <t>Ділова риторика</t>
  </si>
  <si>
    <t>Стандартизація, метрологія і контроль</t>
  </si>
  <si>
    <t>Спеціальні способи виготовлення інструменту для обробки тиском</t>
  </si>
  <si>
    <t>Обробка матеріалів тиском на спеціальному обаладнанні.</t>
  </si>
  <si>
    <t>НДРС</t>
  </si>
  <si>
    <t>Технологія кування. Художнє кування</t>
  </si>
  <si>
    <r>
      <t>Прикладна механіка.</t>
    </r>
    <r>
      <rPr>
        <i/>
        <sz val="12"/>
        <rFont val="Times New Roman"/>
        <family val="1"/>
      </rPr>
      <t>Курсовий проект</t>
    </r>
  </si>
  <si>
    <r>
      <t xml:space="preserve">НДРС. </t>
    </r>
    <r>
      <rPr>
        <i/>
        <sz val="12"/>
        <rFont val="Times New Roman"/>
        <family val="1"/>
      </rPr>
      <t>Курсова робота</t>
    </r>
  </si>
  <si>
    <t>Срок навчання - 4 роки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</si>
  <si>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</si>
  <si>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 xml:space="preserve">На основі повної загальної середньої освіти 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</si>
  <si>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</si>
  <si>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</si>
  <si>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</si>
  <si>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</si>
  <si>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</si>
  <si>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</si>
  <si>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</si>
  <si>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</si>
  <si>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</si>
  <si>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</si>
  <si>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 (технологічна)</t>
  </si>
  <si>
    <t>Переддипломна</t>
  </si>
  <si>
    <t>Правознавство</t>
  </si>
  <si>
    <t>Декан факультету ФІТО</t>
  </si>
  <si>
    <t>О.Г. Гринь</t>
  </si>
  <si>
    <t xml:space="preserve">ТТМВ. Обробка тиском порошкових  матеріалів </t>
  </si>
  <si>
    <t>Розподіл за триместрами</t>
  </si>
  <si>
    <t>екзамени</t>
  </si>
  <si>
    <t>заліки</t>
  </si>
  <si>
    <t>курсові</t>
  </si>
  <si>
    <t>проекти</t>
  </si>
  <si>
    <t>роботи</t>
  </si>
  <si>
    <t xml:space="preserve">1.1.  Гуманітарні та соціально-економічні дисципліни  </t>
  </si>
  <si>
    <t>Розподіл годин на тиждень за курсами і триместрами</t>
  </si>
  <si>
    <t>НАЗВА НАВЧАЛЬНОЇ ДИСЦИПЛІНИ</t>
  </si>
  <si>
    <t>Кількість годин</t>
  </si>
  <si>
    <t>загальний обсяг</t>
  </si>
  <si>
    <t>всього</t>
  </si>
  <si>
    <t>лабораторні</t>
  </si>
  <si>
    <t>практичні</t>
  </si>
  <si>
    <t>самостійна робота</t>
  </si>
  <si>
    <t>аудиторних</t>
  </si>
  <si>
    <t>у тому числі:</t>
  </si>
  <si>
    <t>Кількість кредитів EСТS</t>
  </si>
  <si>
    <t>1.1.1</t>
  </si>
  <si>
    <t>1.1.2</t>
  </si>
  <si>
    <t>1.1.3</t>
  </si>
  <si>
    <t>1.1.5</t>
  </si>
  <si>
    <t>1.1.6</t>
  </si>
  <si>
    <t>1.1.1.1</t>
  </si>
  <si>
    <t>1.1.1.2</t>
  </si>
  <si>
    <t>1.1.1.3</t>
  </si>
  <si>
    <t>1.1.6.1</t>
  </si>
  <si>
    <t>1.1.6.2</t>
  </si>
  <si>
    <t>1.1.6.3</t>
  </si>
  <si>
    <t>1.1.6.4</t>
  </si>
  <si>
    <t>1.1.6.5</t>
  </si>
  <si>
    <t>1.1.6.6</t>
  </si>
  <si>
    <t>1.1.6.7</t>
  </si>
  <si>
    <t>Разом :</t>
  </si>
  <si>
    <t>Разом п.1.1:</t>
  </si>
  <si>
    <t xml:space="preserve">1.2 Дисципліни природничо-наукової (фундаментальної) підготовки   </t>
  </si>
  <si>
    <t>1.2.1</t>
  </si>
  <si>
    <t>1.2.2</t>
  </si>
  <si>
    <t>1.2.3</t>
  </si>
  <si>
    <t>1.2.4</t>
  </si>
  <si>
    <t>1.2.3.1</t>
  </si>
  <si>
    <t>1.2.3.2</t>
  </si>
  <si>
    <t>1.2.5</t>
  </si>
  <si>
    <t>1.2.4.1</t>
  </si>
  <si>
    <t>1.2.4.2</t>
  </si>
  <si>
    <t>1.2.4.3</t>
  </si>
  <si>
    <t>1.2.6</t>
  </si>
  <si>
    <t>1.2.7</t>
  </si>
  <si>
    <t>1.2.8</t>
  </si>
  <si>
    <t>1.2.9</t>
  </si>
  <si>
    <t>1.2.10</t>
  </si>
  <si>
    <t>Разом п.1.2 :</t>
  </si>
  <si>
    <t>Разом п.1.1.1 та п. 1.2 :</t>
  </si>
  <si>
    <t>1.3.1</t>
  </si>
  <si>
    <t>1.3.2</t>
  </si>
  <si>
    <t>1.3.3</t>
  </si>
  <si>
    <t>1.3.4</t>
  </si>
  <si>
    <t>1.3.5</t>
  </si>
  <si>
    <t>1.3.6</t>
  </si>
  <si>
    <t>1.3.6.1</t>
  </si>
  <si>
    <t>1.3.6.2</t>
  </si>
  <si>
    <t>2.2.1.2</t>
  </si>
  <si>
    <t>2.2.1.4</t>
  </si>
  <si>
    <t>Комп'ютерне забезпечення процесів обробки металів тиском</t>
  </si>
  <si>
    <t>Комп'ютерні моделювання та оптимальні технологічні системи</t>
  </si>
  <si>
    <t>Конструювання на ПК</t>
  </si>
  <si>
    <t>ТКШВ ЛШ. Листове штампування складнопрофільованих деталей.</t>
  </si>
  <si>
    <t>Основи САПР</t>
  </si>
  <si>
    <t>3.3</t>
  </si>
  <si>
    <t>4. ДЕРЖАВНА АТЕСТАЦІЯ</t>
  </si>
  <si>
    <t>4.1</t>
  </si>
  <si>
    <t>Разом 4:</t>
  </si>
  <si>
    <t>Разом 3 :</t>
  </si>
  <si>
    <t>Кількість годин на тиждень</t>
  </si>
  <si>
    <t xml:space="preserve"> Кількість курсових проектів</t>
  </si>
  <si>
    <t xml:space="preserve"> Кількість курсових робіт</t>
  </si>
  <si>
    <t xml:space="preserve">Основи охорони праці </t>
  </si>
  <si>
    <t>Основи охорони праці та безпека життєдіяльності</t>
  </si>
  <si>
    <t xml:space="preserve">Безпека життєдіяльності </t>
  </si>
  <si>
    <t>1.2.9.1</t>
  </si>
  <si>
    <t>1.2.9.2</t>
  </si>
  <si>
    <t>Політологія</t>
  </si>
  <si>
    <t>1.3.7</t>
  </si>
  <si>
    <t>1.3.8</t>
  </si>
  <si>
    <t>1.3.9</t>
  </si>
  <si>
    <t>1.3.8.1</t>
  </si>
  <si>
    <t>1.3.8.2</t>
  </si>
  <si>
    <t>1 ОБОВ'ЯЗКОВІ НАВЧАЛЬНІ ДИСЦИПЛІНИ</t>
  </si>
  <si>
    <t>2.1.1</t>
  </si>
  <si>
    <t>2.1 Соціально-гуманітарні (факультативні) дисципліни</t>
  </si>
  <si>
    <t>2.3  Дисципліни професійної підготовки</t>
  </si>
  <si>
    <t>2.3.1</t>
  </si>
  <si>
    <t>2.3.2</t>
  </si>
  <si>
    <t>2.3.3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</si>
  <si>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</si>
  <si>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</si>
  <si>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</si>
  <si>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</si>
  <si>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</si>
  <si>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</si>
  <si>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</si>
  <si>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</si>
  <si>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</si>
  <si>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r>
      <t xml:space="preserve">галузь знань: </t>
    </r>
    <r>
      <rPr>
        <b/>
        <sz val="20"/>
        <rFont val="Times New Roman"/>
        <family val="1"/>
      </rPr>
      <t>13 "Механічна інженерія"</t>
    </r>
  </si>
  <si>
    <t>2</t>
  </si>
  <si>
    <t xml:space="preserve">    II. ЗВЕДЕНІ ДАНІ ПРО БЮДЖЕТ ЧАСУ, тижні                                                                                     ІІІ. ПРАКТИКА                                                     IV. ДЕРЖАВНА АТЕСТАЦІЯ</t>
  </si>
  <si>
    <t xml:space="preserve">Історія України </t>
  </si>
  <si>
    <t>* 1 доба на тиждень навчального триместру</t>
  </si>
  <si>
    <t>3д</t>
  </si>
  <si>
    <t>Інформатика</t>
  </si>
  <si>
    <t>2.2.  Природничо-наукові (фундаментальні) дисципліни</t>
  </si>
  <si>
    <t>Електротехніка, електроніка та мікропроцесорна техніка</t>
  </si>
  <si>
    <t>12</t>
  </si>
  <si>
    <t>Фізична хімія та аналітичний контроль</t>
  </si>
  <si>
    <t>2 ДИСЦИПЛІНИ ВІЛЬНОГО ВИБОРУ</t>
  </si>
  <si>
    <t>Виробництво виливків із кольорових металів</t>
  </si>
  <si>
    <t>1.3.2.1</t>
  </si>
  <si>
    <t>1.3.2.2</t>
  </si>
  <si>
    <t>Виробництво виливків із сталей</t>
  </si>
  <si>
    <t>Виробництво виливків із чавунів</t>
  </si>
  <si>
    <t>1.3.4.1</t>
  </si>
  <si>
    <t>1.3.4.2</t>
  </si>
  <si>
    <t>Виробництво виливків із чавунів (к. роб.)</t>
  </si>
  <si>
    <t>Контроль якості виливків</t>
  </si>
  <si>
    <t>НДРС+ОНД</t>
  </si>
  <si>
    <t>Обладнання ливарних цехів</t>
  </si>
  <si>
    <t>Обладнання ливарних цехів (к.пр.)</t>
  </si>
  <si>
    <t>1.3.10</t>
  </si>
  <si>
    <t>Основи теорії плавки ливарних сплавів</t>
  </si>
  <si>
    <t>1.3.11</t>
  </si>
  <si>
    <t>1.3.11.1</t>
  </si>
  <si>
    <t>1.3.11.2</t>
  </si>
  <si>
    <t>1.3.11.3</t>
  </si>
  <si>
    <t>1.3.12</t>
  </si>
  <si>
    <t>Спеціальні види литва</t>
  </si>
  <si>
    <t>1.3.12.1</t>
  </si>
  <si>
    <t>1.3.12.2</t>
  </si>
  <si>
    <t>1.3.13</t>
  </si>
  <si>
    <t>Теоретичні основи ливарного виробництва</t>
  </si>
  <si>
    <t>1.3.14</t>
  </si>
  <si>
    <t>Теоретичні основи формоутворення</t>
  </si>
  <si>
    <t>1.3.15</t>
  </si>
  <si>
    <t>1.3.15.1</t>
  </si>
  <si>
    <t>Теорія і технологія металургійного виробництва -1</t>
  </si>
  <si>
    <t>1.3.15.2</t>
  </si>
  <si>
    <t>Теорія і технологія металургійного виробництва-2</t>
  </si>
  <si>
    <t>1.3.16</t>
  </si>
  <si>
    <t>Теплотехніка та печі ливарних цехів</t>
  </si>
  <si>
    <t>1.3.16.2</t>
  </si>
  <si>
    <t>1.3.16.3</t>
  </si>
  <si>
    <t>1.3.17</t>
  </si>
  <si>
    <t>Теплотехніка та печі ливарних цехів (к. пр.)</t>
  </si>
  <si>
    <t>1.3.18</t>
  </si>
  <si>
    <t>Технологія ливарної форми</t>
  </si>
  <si>
    <t>1.3.18.1</t>
  </si>
  <si>
    <t>1.3.18.2</t>
  </si>
  <si>
    <t>1.3.19</t>
  </si>
  <si>
    <t>Технологія ливарної форми (к.пр.)</t>
  </si>
  <si>
    <t>Ливарна гідравліка</t>
  </si>
  <si>
    <t>Проектування та виробництво оснастки</t>
  </si>
  <si>
    <t>Дисципліни  9 триместра</t>
  </si>
  <si>
    <t>9,9</t>
  </si>
  <si>
    <t>Дисципліни 10, 11, 12 триместрів</t>
  </si>
  <si>
    <t>10,12</t>
  </si>
  <si>
    <t xml:space="preserve">Траєкторія"Ливарне виробництво кольорових металів і сплавів (ювелірне та художнє литво)" </t>
  </si>
  <si>
    <t>Історія художнього та ювелірного лиття+сплави для худ.та юв.лиття</t>
  </si>
  <si>
    <t>Сплави для художнього та ювелірного лиття</t>
  </si>
  <si>
    <t>Технологія художнього литва</t>
  </si>
  <si>
    <t>2.3.3.1</t>
  </si>
  <si>
    <t xml:space="preserve">Технологія художнього литва. Частина 1. </t>
  </si>
  <si>
    <t>2.3.3.2</t>
  </si>
  <si>
    <t xml:space="preserve">Технологія художнього литва. Частина 2. </t>
  </si>
  <si>
    <t>2.3.3.3</t>
  </si>
  <si>
    <t xml:space="preserve">Технологія художнього литва. Частина 3. </t>
  </si>
  <si>
    <t>Комп`ютерне проектування</t>
  </si>
  <si>
    <t>Комп`ютерне проектування. Ч1.</t>
  </si>
  <si>
    <t>Комп`ютерне проектування. Ч2.</t>
  </si>
  <si>
    <t>Комп`ютерне проектування. Ч3</t>
  </si>
  <si>
    <t>3. ПРАКТИЧНА ПІДГОТОВКА (ОМТ)</t>
  </si>
  <si>
    <t>9</t>
  </si>
  <si>
    <t>3.4</t>
  </si>
  <si>
    <t xml:space="preserve">ЗАГАЛЬНА КІЛЬКІСТЬ </t>
  </si>
  <si>
    <t>Зав. кафедри ОМТ</t>
  </si>
  <si>
    <t>Зав. кафедри ЛВ</t>
  </si>
  <si>
    <t>Разом2.3.2:</t>
  </si>
  <si>
    <t>Разом п.2.2.1:</t>
  </si>
  <si>
    <t>Разом п.2.2.2:</t>
  </si>
  <si>
    <t xml:space="preserve">Траєкторія "Проектування і комп`ютерне моделювання ливарних технологічних процесів" </t>
  </si>
  <si>
    <t>6+90год*</t>
  </si>
  <si>
    <t>30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</si>
  <si>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</si>
  <si>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 xml:space="preserve">    </t>
  </si>
  <si>
    <t xml:space="preserve">Вища математика </t>
  </si>
  <si>
    <t>1.1.1.4</t>
  </si>
  <si>
    <t xml:space="preserve">Іноземна мова (за професійним спрямуванням) </t>
  </si>
  <si>
    <t>ф*</t>
  </si>
  <si>
    <t xml:space="preserve">Підприємницька діяльність та економіка підприємства </t>
  </si>
  <si>
    <t>11</t>
  </si>
  <si>
    <t>2.2.1 Спеціалізації кафедри ОМТ</t>
  </si>
  <si>
    <t>2.2.2 Спеціалізації кафедри ТОЛВ</t>
  </si>
  <si>
    <t>2.3.1 Спеціалізації кафедри ОМТ</t>
  </si>
  <si>
    <t>2.3.2 Спеціалізації кафедри ТОЛВ</t>
  </si>
  <si>
    <t>3. ПРАКТИЧНА ПІДГОТОВКА (ТОЛВ)</t>
  </si>
  <si>
    <t>Спеціалізації ОМТ</t>
  </si>
  <si>
    <t>Спеціалізації ТОЛВ</t>
  </si>
  <si>
    <t>1.1.1.5</t>
  </si>
  <si>
    <t>1.1.4.1</t>
  </si>
  <si>
    <t>1.1.4.2</t>
  </si>
  <si>
    <t>Українська мова (за професійним спрямуванням) спеціалізації для  кафедри ЛП</t>
  </si>
  <si>
    <t>Українська мова (за професійним спрямуванням) спеціалізації для кафедри ОМД</t>
  </si>
  <si>
    <t>6,9 дф*</t>
  </si>
  <si>
    <t>Металознавство кристалографія, мінералогія і термічна обробка</t>
  </si>
  <si>
    <t xml:space="preserve">Траєкторія "Матеріали та ливарні технології в медицині" </t>
  </si>
  <si>
    <t xml:space="preserve">Основи анатомії та фізиології людини </t>
  </si>
  <si>
    <t>Литі матеріали в медицині</t>
  </si>
  <si>
    <t>Моделювання та прототипування литих виробів для медицини</t>
  </si>
  <si>
    <t>10,11.12</t>
  </si>
  <si>
    <t>2.2.1.1.1</t>
  </si>
  <si>
    <t>2.2.1.1.1.1</t>
  </si>
  <si>
    <t>2.2.1.1.1.2</t>
  </si>
  <si>
    <t>2.2.1.3</t>
  </si>
  <si>
    <t>2.2.1.3.1</t>
  </si>
  <si>
    <t>2.2.1.3.2</t>
  </si>
  <si>
    <t>2.2.1.3.3</t>
  </si>
  <si>
    <t>2.2.1.5</t>
  </si>
  <si>
    <t>2.2.1.5.1</t>
  </si>
  <si>
    <t>2.2.1.5.2</t>
  </si>
  <si>
    <t>2.2.1.6</t>
  </si>
  <si>
    <t>2.3.1.1</t>
  </si>
  <si>
    <t>2.3.1.1.1</t>
  </si>
  <si>
    <t>2.3.1.1.2</t>
  </si>
  <si>
    <t>2.3.1.2</t>
  </si>
  <si>
    <t>2.3.1.3</t>
  </si>
  <si>
    <t>2.3.1.3.1</t>
  </si>
  <si>
    <t>2.3.1.3.2</t>
  </si>
  <si>
    <t>2.3.1.4</t>
  </si>
  <si>
    <t>2.3.1.5</t>
  </si>
  <si>
    <t>2.3.1.5.1</t>
  </si>
  <si>
    <t>2.3.1.5.2</t>
  </si>
  <si>
    <t>2.3.1.6</t>
  </si>
  <si>
    <t>2.3.1.6.1</t>
  </si>
  <si>
    <t>2.3.1.6.2</t>
  </si>
  <si>
    <t>2.3.1.6.3</t>
  </si>
  <si>
    <t>2.3.1.7</t>
  </si>
  <si>
    <t>2.3.1.7.1</t>
  </si>
  <si>
    <t>2.3.1.7.2</t>
  </si>
  <si>
    <t>2.3.1.8</t>
  </si>
  <si>
    <t>2.3.1.8.1</t>
  </si>
  <si>
    <t>2.3.1.8.2</t>
  </si>
  <si>
    <t>2.3.1.9</t>
  </si>
  <si>
    <t>2.3.1.9.1</t>
  </si>
  <si>
    <t>2.3.1.9.2</t>
  </si>
  <si>
    <t>2.3.1.9.3</t>
  </si>
  <si>
    <t>2.3.1.10</t>
  </si>
  <si>
    <t>2.3.1.11</t>
  </si>
  <si>
    <t>Теорія і технологія прокатного, волочінного та пресувального виробництва</t>
  </si>
  <si>
    <t>2.3.1.12</t>
  </si>
  <si>
    <t>2.3.1.12.1</t>
  </si>
  <si>
    <t>2.3.1.12.2</t>
  </si>
  <si>
    <t>2.3.1.13</t>
  </si>
  <si>
    <t>2.3.1.1.2.1</t>
  </si>
  <si>
    <t>2.3.1.1.2.2</t>
  </si>
  <si>
    <t>2.3.1.1.3</t>
  </si>
  <si>
    <t>2.3.1.1.4</t>
  </si>
  <si>
    <t>2.3.1.1.5</t>
  </si>
  <si>
    <t>Основи методу скінченних елементів</t>
  </si>
  <si>
    <t>2.3.1.2 Екологічні і ресурсозберігаючі технології обробки тиском</t>
  </si>
  <si>
    <t>2.3.1.2.1</t>
  </si>
  <si>
    <t>2.3.1.2.2</t>
  </si>
  <si>
    <t>2.3.1.2.3</t>
  </si>
  <si>
    <t>2.3.1.2.4</t>
  </si>
  <si>
    <t>2.3.1.2.5</t>
  </si>
  <si>
    <t>2.3.1.2.6</t>
  </si>
  <si>
    <t>Разом п.2.3.1:</t>
  </si>
  <si>
    <t>Вступ до навчального  процесу</t>
  </si>
  <si>
    <t>1.2.5.1</t>
  </si>
  <si>
    <t>1.2.5.2</t>
  </si>
  <si>
    <t>1.2.5.3</t>
  </si>
  <si>
    <t>1.2.5.4</t>
  </si>
  <si>
    <t>1.2.8.1</t>
  </si>
  <si>
    <t>1.2.8.2</t>
  </si>
  <si>
    <t>1.2.8.3</t>
  </si>
  <si>
    <t>1.2.11</t>
  </si>
  <si>
    <t>1.2.11.1</t>
  </si>
  <si>
    <t>1.2.11.2</t>
  </si>
  <si>
    <t>1.2.11.3</t>
  </si>
  <si>
    <t>1.2.12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</si>
  <si>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</si>
  <si>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</si>
  <si>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</si>
  <si>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</si>
  <si>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І.С. Алієв</t>
  </si>
  <si>
    <t>М.А. Турчанін</t>
  </si>
  <si>
    <r>
      <t>Теорія обробки металів тиском.</t>
    </r>
    <r>
      <rPr>
        <i/>
        <sz val="12"/>
        <rFont val="Times New Roman"/>
        <family val="1"/>
      </rPr>
      <t xml:space="preserve"> Курсова робота</t>
    </r>
  </si>
  <si>
    <r>
      <t xml:space="preserve">Теорія процесів ковальсько-штампувального виробництва. </t>
    </r>
    <r>
      <rPr>
        <i/>
        <sz val="12"/>
        <rFont val="Times New Roman"/>
        <family val="1"/>
      </rPr>
      <t>Курсова робота</t>
    </r>
  </si>
  <si>
    <r>
      <t xml:space="preserve">Технологія кування. </t>
    </r>
    <r>
      <rPr>
        <i/>
        <sz val="12"/>
        <rFont val="Times New Roman"/>
        <family val="1"/>
      </rPr>
      <t>Курсовий проект</t>
    </r>
  </si>
  <si>
    <t>2.3.1.1 Комп’ютерне проектування процесів обробки металів тиском</t>
  </si>
  <si>
    <t xml:space="preserve">V. План навчального процесу на 2017/2018 навчальний рік      </t>
  </si>
  <si>
    <t>Інформаційні технології та програмне забезпечення в ливарному виробництві Ч1</t>
  </si>
  <si>
    <t>Інформаційні технології та програмне забезпечення в ливарному виробництві Ч2</t>
  </si>
  <si>
    <t>Кваліфікація: Бакалавр з металургії</t>
  </si>
  <si>
    <t>ЗАТВЕРДЖЕНО:</t>
  </si>
  <si>
    <t>на засіданні Вченої ради</t>
  </si>
  <si>
    <t>протокол № 7</t>
  </si>
  <si>
    <t>"30  " березня       2017 р.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</si>
  <si>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</si>
  <si>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</si>
  <si>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</si>
  <si>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</si>
  <si>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</si>
  <si>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</si>
  <si>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</si>
  <si>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</si>
  <si>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Героїчні особистості в Україні</t>
  </si>
  <si>
    <t>Господарське та трудове право</t>
  </si>
  <si>
    <t>Етика та естетика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</si>
  <si>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</si>
  <si>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</si>
  <si>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</si>
  <si>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</si>
  <si>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</si>
  <si>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</si>
  <si>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</si>
  <si>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Інформаційні війни</t>
  </si>
  <si>
    <t xml:space="preserve">Психологія </t>
  </si>
  <si>
    <t>2.1.11</t>
  </si>
  <si>
    <t>Релігієзнавство</t>
  </si>
  <si>
    <t>2.1.12</t>
  </si>
  <si>
    <t>2.1.13</t>
  </si>
  <si>
    <t>Етика сімейних відносин</t>
  </si>
  <si>
    <t>2.1.14</t>
  </si>
  <si>
    <t>2.1.15</t>
  </si>
  <si>
    <t>Кваліфікація: Бакалавр з _______</t>
  </si>
  <si>
    <t xml:space="preserve">спеціалізація: </t>
  </si>
  <si>
    <r>
      <t xml:space="preserve">галузь знань: </t>
    </r>
    <r>
      <rPr>
        <b/>
        <sz val="20"/>
        <rFont val="Times New Roman"/>
        <family val="1"/>
      </rPr>
      <t xml:space="preserve"> 05 «Соціальні та поведінкові науки»</t>
    </r>
  </si>
  <si>
    <r>
      <t xml:space="preserve">спеціальність: </t>
    </r>
    <r>
      <rPr>
        <b/>
        <sz val="20"/>
        <rFont val="Times New Roman"/>
        <family val="1"/>
      </rPr>
      <t xml:space="preserve">052 </t>
    </r>
    <r>
      <rPr>
        <sz val="20"/>
        <rFont val="Times New Roman"/>
        <family val="1"/>
      </rPr>
      <t>"</t>
    </r>
    <r>
      <rPr>
        <b/>
        <sz val="20"/>
        <rFont val="Times New Roman"/>
        <family val="1"/>
      </rPr>
      <t xml:space="preserve">Політологія" 
</t>
    </r>
  </si>
  <si>
    <t>іспит</t>
  </si>
  <si>
    <t>залік</t>
  </si>
  <si>
    <t>общие дисциплини</t>
  </si>
  <si>
    <t>специализации ОМД</t>
  </si>
  <si>
    <t>специализации ТОЛВ</t>
  </si>
  <si>
    <t>всего ОМД</t>
  </si>
  <si>
    <t>всего ТОЛВ</t>
  </si>
  <si>
    <t>ОМД</t>
  </si>
  <si>
    <t>ТОЛВ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</si>
  <si>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</si>
  <si>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</si>
  <si>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</si>
  <si>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</si>
  <si>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</si>
  <si>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</si>
  <si>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6а</t>
  </si>
  <si>
    <t>6б</t>
  </si>
  <si>
    <t>8а</t>
  </si>
  <si>
    <t>8б</t>
  </si>
  <si>
    <t>2б д</t>
  </si>
  <si>
    <t>Семестр</t>
  </si>
  <si>
    <t>8а, 8б</t>
  </si>
  <si>
    <t>ПК</t>
  </si>
  <si>
    <t>K</t>
  </si>
  <si>
    <t>C</t>
  </si>
  <si>
    <t>кількість тижнів у семестрі</t>
  </si>
  <si>
    <t>* 1 доба на тиждень навчального семестру</t>
  </si>
  <si>
    <t>цикл 1.1</t>
  </si>
  <si>
    <t>екзам</t>
  </si>
  <si>
    <t>зачет</t>
  </si>
  <si>
    <t>к.п.</t>
  </si>
  <si>
    <t>к.р.</t>
  </si>
  <si>
    <t>цикл 1.2</t>
  </si>
  <si>
    <t>цикл 2.1</t>
  </si>
  <si>
    <t>цикл 2.2</t>
  </si>
  <si>
    <t>цикл 2.3</t>
  </si>
  <si>
    <t>практика - зачет</t>
  </si>
  <si>
    <t>ИТОГО ОМД</t>
  </si>
  <si>
    <t>А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</si>
  <si>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атестацыя </t>
  </si>
  <si>
    <t>Екзаменаційна сесія та про-міжний контроль</t>
  </si>
  <si>
    <t>126+8 по 18 год</t>
  </si>
  <si>
    <t>2+90год*</t>
  </si>
  <si>
    <t>2+90 год*</t>
  </si>
  <si>
    <t xml:space="preserve">1.2 Цикл професійної підготовки   </t>
  </si>
  <si>
    <t>П. Г. Агравал</t>
  </si>
  <si>
    <t>1.1  Цикл загальної підготовки</t>
  </si>
  <si>
    <t>Срок навчання - 3 роки , 10 місяців</t>
  </si>
  <si>
    <r>
      <t xml:space="preserve">освітньо - професійна програма: </t>
    </r>
    <r>
      <rPr>
        <b/>
        <sz val="20"/>
        <rFont val="Times New Roman"/>
        <family val="1"/>
      </rPr>
      <t>"Металургія"</t>
    </r>
  </si>
  <si>
    <t xml:space="preserve">    Зав. кафедри ОМТ</t>
  </si>
  <si>
    <t xml:space="preserve">            Декан факультету ІТО</t>
  </si>
  <si>
    <t xml:space="preserve">   Зав. кафедри ТОЛВ</t>
  </si>
  <si>
    <t>Холодна об'ємна штампування</t>
  </si>
  <si>
    <t>Українська мова (за професійним спрямуванням)</t>
  </si>
  <si>
    <t>Вступ до освітнього  процесу</t>
  </si>
  <si>
    <t>1.1.4</t>
  </si>
  <si>
    <t>1.1.8</t>
  </si>
  <si>
    <t>1.1.7</t>
  </si>
  <si>
    <t>1.1.9</t>
  </si>
  <si>
    <t>1.1.8.1</t>
  </si>
  <si>
    <t>1.1.8.2</t>
  </si>
  <si>
    <t>1.1.10</t>
  </si>
  <si>
    <t>1.1.11</t>
  </si>
  <si>
    <t>1.1.12</t>
  </si>
  <si>
    <t>1.1.13</t>
  </si>
  <si>
    <t>1.1.14</t>
  </si>
  <si>
    <t>1.3 ПРАКТИЧНА ПІДГОТОВКА</t>
  </si>
  <si>
    <t>Кваліфікаційна робота бакалавра</t>
  </si>
  <si>
    <t>1.4.1</t>
  </si>
  <si>
    <t>Разом п. 1.2:</t>
  </si>
  <si>
    <t>Разом п.1.3</t>
  </si>
  <si>
    <t>Разом п. 1.4:</t>
  </si>
  <si>
    <t>Разом обов'язкові компоненти освітньої програми</t>
  </si>
  <si>
    <t>2. ДИСЦИПЛІНИ ВІЛЬНОГО ВИБОРУ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</si>
  <si>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</si>
  <si>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</si>
  <si>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</si>
  <si>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</si>
  <si>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</si>
  <si>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</si>
  <si>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3,0</t>
  </si>
  <si>
    <t>90</t>
  </si>
  <si>
    <t>36</t>
  </si>
  <si>
    <t>18</t>
  </si>
  <si>
    <t>54</t>
  </si>
  <si>
    <t>Загальна кількість годин</t>
  </si>
  <si>
    <t>Частка кредитів</t>
  </si>
  <si>
    <t>обовязкові</t>
  </si>
  <si>
    <t>вибіркові</t>
  </si>
  <si>
    <t>1курс</t>
  </si>
  <si>
    <t>2курс</t>
  </si>
  <si>
    <t>3курс</t>
  </si>
  <si>
    <t>4курс</t>
  </si>
  <si>
    <t>Виробнича (ознайомча)</t>
  </si>
  <si>
    <t>Всього</t>
  </si>
  <si>
    <t>Металознавство і термічна обробка</t>
  </si>
  <si>
    <t>Металознавство  і термічна обробка</t>
  </si>
  <si>
    <t>1.4 АТЕСТАЦІЯ</t>
  </si>
  <si>
    <t>2.2 Цикл професійної підготовки</t>
  </si>
  <si>
    <t>Обладнання та автоматизація виробничих процесів</t>
  </si>
  <si>
    <t>омд</t>
  </si>
  <si>
    <t>толв</t>
  </si>
  <si>
    <t>Кристалографія і мінералогія</t>
  </si>
  <si>
    <t>лп</t>
  </si>
  <si>
    <t>1.3 и 1.4</t>
  </si>
  <si>
    <t>ЛВ</t>
  </si>
  <si>
    <t>разом ОМТ</t>
  </si>
  <si>
    <t>разом ЛВ</t>
  </si>
  <si>
    <t>цикл 1.3</t>
  </si>
  <si>
    <t>цикл 1.4</t>
  </si>
  <si>
    <t>загальні</t>
  </si>
  <si>
    <t>омт</t>
  </si>
  <si>
    <t>экз</t>
  </si>
  <si>
    <t>зач</t>
  </si>
  <si>
    <t>кп</t>
  </si>
  <si>
    <t>7/8</t>
  </si>
  <si>
    <t>10/6/1</t>
  </si>
  <si>
    <t>9/7</t>
  </si>
  <si>
    <t>э/з/к</t>
  </si>
  <si>
    <t>6/9/1</t>
  </si>
  <si>
    <t>6/7/2</t>
  </si>
  <si>
    <t>7/6/2</t>
  </si>
  <si>
    <t>7/7/2</t>
  </si>
  <si>
    <t>1.1</t>
  </si>
  <si>
    <t>1, 2б д*</t>
  </si>
  <si>
    <t>1.2</t>
  </si>
  <si>
    <t>3, 4б д*</t>
  </si>
  <si>
    <t>1.3</t>
  </si>
  <si>
    <t>5ф*, 6б дф*, 8а дф*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</si>
  <si>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</si>
  <si>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1.1.9.1</t>
  </si>
  <si>
    <t>1.1.9.2</t>
  </si>
  <si>
    <t>1.1.9.3</t>
  </si>
  <si>
    <t>1.1.10.1</t>
  </si>
  <si>
    <t>1.1.10.2</t>
  </si>
  <si>
    <t>1.1.10.3</t>
  </si>
  <si>
    <t>1.1.10.4</t>
  </si>
  <si>
    <t>1.1.13.1</t>
  </si>
  <si>
    <t>1.1.13.2</t>
  </si>
  <si>
    <t>1.1.13.3</t>
  </si>
  <si>
    <t>1.2.1.1</t>
  </si>
  <si>
    <t>1.2.1.2</t>
  </si>
  <si>
    <t>1.2.2.1</t>
  </si>
  <si>
    <t>1.2.2.2</t>
  </si>
  <si>
    <t xml:space="preserve"> 2.1  Цикл загальної підготовки </t>
  </si>
  <si>
    <t>Здобувач вищої освіти повинен вибрати дисципліни обсягом 9 кредитів*</t>
  </si>
  <si>
    <t>2.2.1</t>
  </si>
  <si>
    <t>Здобувач вищої освіти повинен вибрати дисципліни обсягом 3 кредити на 1 курсі, 16,5 кредитів на 2 курсі, 50 кредитів на 3 курсі, 29 кредитів на 4 курсі (разом 98,5 кредитів)</t>
  </si>
  <si>
    <t>Разом п.2.2</t>
  </si>
  <si>
    <t>Разом п.2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</si>
  <si>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</si>
  <si>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</si>
  <si>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</si>
  <si>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</si>
  <si>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</si>
  <si>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</si>
  <si>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</t>
  </si>
  <si>
    <t>1.1.11.1</t>
  </si>
  <si>
    <t>1.1.11.2</t>
  </si>
  <si>
    <t>1.1.11.3</t>
  </si>
  <si>
    <t>1.1.12.1</t>
  </si>
  <si>
    <t>1.1.12.2</t>
  </si>
  <si>
    <t>1.2.6.1</t>
  </si>
  <si>
    <t>1.2.6.2</t>
  </si>
  <si>
    <t>2.2.2</t>
  </si>
  <si>
    <t>2.2.3</t>
  </si>
  <si>
    <t>2.2.4</t>
  </si>
  <si>
    <t>2.2.4.1</t>
  </si>
  <si>
    <t>2.2.4.2</t>
  </si>
  <si>
    <t>2.2.4.3</t>
  </si>
  <si>
    <t>2.2.5</t>
  </si>
  <si>
    <t>2.2.6</t>
  </si>
  <si>
    <t>2.2.6.1</t>
  </si>
  <si>
    <t>2.2.6.2</t>
  </si>
  <si>
    <t>2.2.6.3</t>
  </si>
  <si>
    <t>2.2.6.4</t>
  </si>
  <si>
    <t>2.2.7</t>
  </si>
  <si>
    <t>2.2.7.1</t>
  </si>
  <si>
    <t>2.2.7.2</t>
  </si>
  <si>
    <t>2.2.8</t>
  </si>
  <si>
    <t>2.2.9</t>
  </si>
  <si>
    <t>2.2.10</t>
  </si>
  <si>
    <t>2.2.10.1</t>
  </si>
  <si>
    <t>2.2.10.2</t>
  </si>
  <si>
    <t>2.2.10.3</t>
  </si>
  <si>
    <t>2.2.11</t>
  </si>
  <si>
    <t>2.2.12</t>
  </si>
  <si>
    <t>2.2.13</t>
  </si>
  <si>
    <t>2.2.13.1</t>
  </si>
  <si>
    <t>2.2.13.2</t>
  </si>
  <si>
    <t>2.2.13.3</t>
  </si>
  <si>
    <t>2.2.14</t>
  </si>
  <si>
    <t>2.2.15</t>
  </si>
  <si>
    <t>2.2.16</t>
  </si>
  <si>
    <t>2.2.17</t>
  </si>
  <si>
    <t>2.2.17.1</t>
  </si>
  <si>
    <t>2.2.17.2</t>
  </si>
  <si>
    <t>2.2.18</t>
  </si>
  <si>
    <t>2.2.18.1</t>
  </si>
  <si>
    <t>2.2.18.2</t>
  </si>
  <si>
    <t>2.2.18.3</t>
  </si>
  <si>
    <t>2.2.19</t>
  </si>
  <si>
    <t>2.2.19.1</t>
  </si>
  <si>
    <t>2.2.19.2</t>
  </si>
  <si>
    <t>2.2.19.3</t>
  </si>
  <si>
    <t>2.2.20</t>
  </si>
  <si>
    <t>2.2.21</t>
  </si>
  <si>
    <t>2.2.22</t>
  </si>
  <si>
    <t>2.2.23</t>
  </si>
  <si>
    <t>2.2.23.1</t>
  </si>
  <si>
    <t>2.2.23.2</t>
  </si>
  <si>
    <t>2.2.24</t>
  </si>
  <si>
    <t>2.2.25</t>
  </si>
  <si>
    <t>2.2.24.1</t>
  </si>
  <si>
    <t>2.2.24.2</t>
  </si>
  <si>
    <t>2.2.24.3</t>
  </si>
  <si>
    <t>2.2.26</t>
  </si>
  <si>
    <t>2.2.27</t>
  </si>
  <si>
    <t>2.2.27.1</t>
  </si>
  <si>
    <t>2.2.27.2</t>
  </si>
  <si>
    <t>2.2.28</t>
  </si>
  <si>
    <t>2.2.29</t>
  </si>
  <si>
    <t>2.2.30</t>
  </si>
  <si>
    <t>2.2.31</t>
  </si>
  <si>
    <t>2.2.32</t>
  </si>
  <si>
    <t>2.2.32.1</t>
  </si>
  <si>
    <t>2.2.32.2</t>
  </si>
  <si>
    <t>2.2.33</t>
  </si>
  <si>
    <t>2.2.33.1</t>
  </si>
  <si>
    <t>2.2.33.2</t>
  </si>
  <si>
    <t>2.2.34</t>
  </si>
  <si>
    <t>2.2.34.1</t>
  </si>
  <si>
    <t>2.2.34.2</t>
  </si>
  <si>
    <t>2.2</t>
  </si>
  <si>
    <t>2.2.35</t>
  </si>
  <si>
    <t>2.2.36</t>
  </si>
  <si>
    <t>2.2.36.1</t>
  </si>
  <si>
    <t>2.2.36.2</t>
  </si>
  <si>
    <t>2.2.36.3</t>
  </si>
  <si>
    <t>2.1</t>
  </si>
  <si>
    <t>2.3</t>
  </si>
  <si>
    <t>2.4</t>
  </si>
  <si>
    <t xml:space="preserve">                   Гарант освітньої програми   </t>
  </si>
  <si>
    <t>Теорія і технологія металургійного виробництва-3</t>
  </si>
  <si>
    <t>Науково-дослідна робота студентів                        в процесах ОМТ</t>
  </si>
  <si>
    <t>Науково-дослідна робота студентів                           в процесах ОМТ</t>
  </si>
  <si>
    <r>
      <t xml:space="preserve">Науково-дослідна робота студентів                           в процесах ОМТ. </t>
    </r>
    <r>
      <rPr>
        <i/>
        <sz val="12"/>
        <rFont val="Times New Roman"/>
        <family val="1"/>
      </rPr>
      <t>Курсова робота</t>
    </r>
  </si>
  <si>
    <t>Науково-дослідна робота студентів у ливарному виробництві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</si>
  <si>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</si>
  <si>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форма навчання: </t>
    </r>
    <r>
      <rPr>
        <b/>
        <sz val="20"/>
        <rFont val="Times New Roman"/>
        <family val="1"/>
      </rPr>
      <t>денна</t>
    </r>
  </si>
  <si>
    <t>ЛВ 2.2</t>
  </si>
  <si>
    <t>ОМТ 2.2</t>
  </si>
  <si>
    <t xml:space="preserve">протокол № </t>
  </si>
  <si>
    <t>""                    2023 р.</t>
  </si>
  <si>
    <t>V. План навчального процесу на 2023/2024 навчальний рік               набiр 2020 рік</t>
  </si>
  <si>
    <t>Основи теорії і плавка ливарних сплавів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</si>
</sst>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\ _₴_-;\-* #,##0\ _₴_-;_-* &quot;-&quot;\ _₴_-;_-@_-"/>
    <numFmt numFmtId="197" formatCode="_-* #,##0.00\ _₴_-;\-* #,##0.00\ _₴_-;_-* &quot;-&quot;??\ _₴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#,##0_-;\-* #,##0_-;\ _-;_-@_-"/>
    <numFmt numFmtId="207" formatCode="#,##0;\-* #,##0_-;\ _-;_-@_-"/>
    <numFmt numFmtId="208" formatCode="0.0"/>
    <numFmt numFmtId="209" formatCode="#,##0.0_ ;\-#,##0.0\ "/>
    <numFmt numFmtId="210" formatCode="#,##0_-;\-* #,##0_-;\ &quot;&quot;_-;_-@_-"/>
    <numFmt numFmtId="211" formatCode="#,##0;\-* #,##0_-;\ &quot;&quot;_-;_-@_-"/>
    <numFmt numFmtId="212" formatCode="0.000"/>
    <numFmt numFmtId="213" formatCode="#,##0.00_ ;\-#,##0.00\ "/>
    <numFmt numFmtId="214" formatCode="#,##0.000_ ;\-#,##0.000\ 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_ ;\-#,##0\ "/>
    <numFmt numFmtId="220" formatCode="0.0_ ;\-0.0\ "/>
    <numFmt numFmtId="221" formatCode="#,##0.0;\-* #,##0.0_-;\ &quot;&quot;_-;_-@_-"/>
    <numFmt numFmtId="222" formatCode="#,##0.0000_ ;\-#,##0.0000\ "/>
    <numFmt numFmtId="223" formatCode="[$-422]d\ mmmm\ yyyy&quot; р.&quot;"/>
  </numFmts>
  <fonts count="9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i/>
      <sz val="14"/>
      <name val="Times New Roman"/>
      <family val="1"/>
    </font>
    <font>
      <b/>
      <i/>
      <sz val="14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color indexed="12"/>
      <name val="Arial Cyr"/>
      <family val="2"/>
    </font>
    <font>
      <u val="single"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 Cyr"/>
      <family val="2"/>
    </font>
    <font>
      <b/>
      <i/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i/>
      <sz val="14"/>
      <name val="Times New Roman"/>
      <family val="1"/>
    </font>
    <font>
      <sz val="10"/>
      <color indexed="40"/>
      <name val="Arial Cyr"/>
      <family val="2"/>
    </font>
    <font>
      <b/>
      <sz val="14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40"/>
      <name val="Arial Cyr"/>
      <family val="2"/>
    </font>
    <font>
      <b/>
      <sz val="12"/>
      <color indexed="40"/>
      <name val="Arial Cyr"/>
      <family val="2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43" fontId="54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23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vertical="center" wrapText="1"/>
    </xf>
    <xf numFmtId="208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06" fontId="2" fillId="0" borderId="13" xfId="0" applyNumberFormat="1" applyFont="1" applyFill="1" applyBorder="1" applyAlignment="1">
      <alignment horizontal="center" vertical="center" wrapText="1"/>
    </xf>
    <xf numFmtId="208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206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06" fontId="2" fillId="0" borderId="29" xfId="0" applyNumberFormat="1" applyFont="1" applyFill="1" applyBorder="1" applyAlignment="1" applyProtection="1">
      <alignment vertical="center"/>
      <protection/>
    </xf>
    <xf numFmtId="206" fontId="2" fillId="0" borderId="30" xfId="0" applyNumberFormat="1" applyFont="1" applyFill="1" applyBorder="1" applyAlignment="1" applyProtection="1">
      <alignment vertical="center"/>
      <protection/>
    </xf>
    <xf numFmtId="206" fontId="2" fillId="0" borderId="31" xfId="0" applyNumberFormat="1" applyFont="1" applyFill="1" applyBorder="1" applyAlignment="1" applyProtection="1">
      <alignment vertical="center"/>
      <protection/>
    </xf>
    <xf numFmtId="206" fontId="2" fillId="0" borderId="32" xfId="0" applyNumberFormat="1" applyFont="1" applyFill="1" applyBorder="1" applyAlignment="1" applyProtection="1">
      <alignment vertical="center"/>
      <protection/>
    </xf>
    <xf numFmtId="206" fontId="2" fillId="0" borderId="33" xfId="0" applyNumberFormat="1" applyFont="1" applyFill="1" applyBorder="1" applyAlignment="1" applyProtection="1">
      <alignment vertical="center"/>
      <protection/>
    </xf>
    <xf numFmtId="206" fontId="2" fillId="0" borderId="34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>
      <alignment horizontal="left" vertical="center" wrapText="1"/>
    </xf>
    <xf numFmtId="206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0" borderId="0" xfId="53" applyFont="1">
      <alignment/>
      <protection/>
    </xf>
    <xf numFmtId="0" fontId="4" fillId="0" borderId="0" xfId="53" applyFont="1">
      <alignment/>
      <protection/>
    </xf>
    <xf numFmtId="0" fontId="1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06" fontId="2" fillId="0" borderId="0" xfId="0" applyNumberFormat="1" applyFont="1" applyFill="1" applyBorder="1" applyAlignment="1" applyProtection="1">
      <alignment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8" xfId="0" applyNumberFormat="1" applyFont="1" applyFill="1" applyBorder="1" applyAlignment="1" applyProtection="1">
      <alignment horizontal="center" vertical="center"/>
      <protection/>
    </xf>
    <xf numFmtId="206" fontId="2" fillId="0" borderId="49" xfId="0" applyNumberFormat="1" applyFont="1" applyFill="1" applyBorder="1" applyAlignment="1" applyProtection="1">
      <alignment horizontal="center" vertical="center"/>
      <protection/>
    </xf>
    <xf numFmtId="206" fontId="2" fillId="0" borderId="50" xfId="0" applyNumberFormat="1" applyFont="1" applyFill="1" applyBorder="1" applyAlignment="1" applyProtection="1">
      <alignment horizontal="center" vertical="center"/>
      <protection/>
    </xf>
    <xf numFmtId="206" fontId="2" fillId="0" borderId="51" xfId="0" applyNumberFormat="1" applyFont="1" applyFill="1" applyBorder="1" applyAlignment="1" applyProtection="1">
      <alignment horizontal="center" vertical="center"/>
      <protection/>
    </xf>
    <xf numFmtId="206" fontId="2" fillId="0" borderId="52" xfId="0" applyNumberFormat="1" applyFont="1" applyFill="1" applyBorder="1" applyAlignment="1" applyProtection="1">
      <alignment horizontal="center" vertical="center"/>
      <protection/>
    </xf>
    <xf numFmtId="206" fontId="2" fillId="0" borderId="53" xfId="0" applyNumberFormat="1" applyFont="1" applyFill="1" applyBorder="1" applyAlignment="1" applyProtection="1">
      <alignment horizontal="center" vertical="center"/>
      <protection/>
    </xf>
    <xf numFmtId="211" fontId="6" fillId="0" borderId="54" xfId="0" applyNumberFormat="1" applyFont="1" applyFill="1" applyBorder="1" applyAlignment="1" applyProtection="1">
      <alignment horizontal="center" vertical="center"/>
      <protection/>
    </xf>
    <xf numFmtId="211" fontId="6" fillId="0" borderId="55" xfId="0" applyNumberFormat="1" applyFont="1" applyFill="1" applyBorder="1" applyAlignment="1" applyProtection="1">
      <alignment horizontal="center" vertical="center"/>
      <protection/>
    </xf>
    <xf numFmtId="206" fontId="2" fillId="0" borderId="56" xfId="0" applyNumberFormat="1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 applyProtection="1">
      <alignment horizontal="center" vertical="center"/>
      <protection/>
    </xf>
    <xf numFmtId="210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vertical="center"/>
      <protection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1" fontId="6" fillId="0" borderId="60" xfId="0" applyNumberFormat="1" applyFont="1" applyFill="1" applyBorder="1" applyAlignment="1" applyProtection="1">
      <alignment horizontal="center" vertical="center"/>
      <protection/>
    </xf>
    <xf numFmtId="1" fontId="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>
      <alignment horizontal="center" vertical="center" wrapText="1"/>
    </xf>
    <xf numFmtId="210" fontId="6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6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208" fontId="2" fillId="0" borderId="6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right" vertical="center"/>
    </xf>
    <xf numFmtId="208" fontId="6" fillId="0" borderId="57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 wrapText="1"/>
      <protection/>
    </xf>
    <xf numFmtId="208" fontId="6" fillId="0" borderId="40" xfId="0" applyNumberFormat="1" applyFont="1" applyFill="1" applyBorder="1" applyAlignment="1" applyProtection="1">
      <alignment horizontal="center" vertical="center" wrapText="1"/>
      <protection/>
    </xf>
    <xf numFmtId="208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211" fontId="2" fillId="0" borderId="72" xfId="0" applyNumberFormat="1" applyFont="1" applyFill="1" applyBorder="1" applyAlignment="1" applyProtection="1">
      <alignment horizontal="center" vertical="center"/>
      <protection/>
    </xf>
    <xf numFmtId="211" fontId="2" fillId="0" borderId="7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208" fontId="2" fillId="0" borderId="15" xfId="0" applyNumberFormat="1" applyFont="1" applyFill="1" applyBorder="1" applyAlignment="1">
      <alignment horizontal="center" vertical="center" wrapText="1"/>
    </xf>
    <xf numFmtId="208" fontId="6" fillId="0" borderId="65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/>
      <protection/>
    </xf>
    <xf numFmtId="208" fontId="2" fillId="0" borderId="19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vertical="center"/>
      <protection/>
    </xf>
    <xf numFmtId="208" fontId="2" fillId="0" borderId="15" xfId="0" applyNumberFormat="1" applyFont="1" applyFill="1" applyBorder="1" applyAlignment="1" applyProtection="1">
      <alignment vertical="center"/>
      <protection/>
    </xf>
    <xf numFmtId="208" fontId="2" fillId="0" borderId="20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>
      <alignment horizontal="center" vertical="center" wrapText="1"/>
    </xf>
    <xf numFmtId="208" fontId="2" fillId="0" borderId="18" xfId="0" applyNumberFormat="1" applyFont="1" applyFill="1" applyBorder="1" applyAlignment="1">
      <alignment horizontal="center" vertical="center" wrapText="1"/>
    </xf>
    <xf numFmtId="208" fontId="2" fillId="0" borderId="21" xfId="0" applyNumberFormat="1" applyFont="1" applyFill="1" applyBorder="1" applyAlignment="1">
      <alignment horizontal="center" vertical="center" wrapText="1"/>
    </xf>
    <xf numFmtId="208" fontId="2" fillId="0" borderId="45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horizontal="center" vertical="center"/>
      <protection/>
    </xf>
    <xf numFmtId="208" fontId="2" fillId="0" borderId="75" xfId="0" applyNumberFormat="1" applyFont="1" applyFill="1" applyBorder="1" applyAlignment="1">
      <alignment horizontal="center" vertical="center" wrapText="1"/>
    </xf>
    <xf numFmtId="208" fontId="2" fillId="0" borderId="54" xfId="0" applyNumberFormat="1" applyFont="1" applyFill="1" applyBorder="1" applyAlignment="1">
      <alignment horizontal="center" vertical="center" wrapText="1"/>
    </xf>
    <xf numFmtId="208" fontId="2" fillId="0" borderId="5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>
      <alignment horizontal="center" vertical="center" wrapText="1"/>
    </xf>
    <xf numFmtId="208" fontId="8" fillId="0" borderId="19" xfId="0" applyNumberFormat="1" applyFont="1" applyFill="1" applyBorder="1" applyAlignment="1" applyProtection="1">
      <alignment horizontal="center" vertical="center"/>
      <protection/>
    </xf>
    <xf numFmtId="208" fontId="8" fillId="0" borderId="15" xfId="0" applyNumberFormat="1" applyFont="1" applyFill="1" applyBorder="1" applyAlignment="1" applyProtection="1">
      <alignment horizontal="center" vertical="center"/>
      <protection/>
    </xf>
    <xf numFmtId="208" fontId="8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5" xfId="0" applyNumberFormat="1" applyFont="1" applyFill="1" applyBorder="1" applyAlignment="1" applyProtection="1">
      <alignment horizontal="center" vertical="center"/>
      <protection/>
    </xf>
    <xf numFmtId="208" fontId="7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15" xfId="0" applyNumberFormat="1" applyFont="1" applyFill="1" applyBorder="1" applyAlignment="1" applyProtection="1">
      <alignment horizontal="center" vertical="center"/>
      <protection/>
    </xf>
    <xf numFmtId="210" fontId="6" fillId="0" borderId="20" xfId="0" applyNumberFormat="1" applyFont="1" applyFill="1" applyBorder="1" applyAlignment="1" applyProtection="1">
      <alignment horizontal="center" vertical="center"/>
      <protection/>
    </xf>
    <xf numFmtId="208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79" xfId="0" applyFont="1" applyBorder="1" applyAlignment="1">
      <alignment horizontal="center"/>
    </xf>
    <xf numFmtId="206" fontId="6" fillId="0" borderId="56" xfId="0" applyNumberFormat="1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206" fontId="6" fillId="0" borderId="29" xfId="0" applyNumberFormat="1" applyFont="1" applyFill="1" applyBorder="1" applyAlignment="1">
      <alignment horizontal="center" vertical="center" wrapText="1"/>
    </xf>
    <xf numFmtId="206" fontId="2" fillId="0" borderId="3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206" fontId="2" fillId="0" borderId="58" xfId="0" applyNumberFormat="1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208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center" wrapText="1"/>
    </xf>
    <xf numFmtId="1" fontId="6" fillId="0" borderId="72" xfId="0" applyNumberFormat="1" applyFont="1" applyFill="1" applyBorder="1" applyAlignment="1">
      <alignment horizontal="center" vertical="center" wrapText="1"/>
    </xf>
    <xf numFmtId="208" fontId="2" fillId="0" borderId="59" xfId="0" applyNumberFormat="1" applyFont="1" applyFill="1" applyBorder="1" applyAlignment="1">
      <alignment horizontal="center" vertical="center" wrapText="1"/>
    </xf>
    <xf numFmtId="208" fontId="2" fillId="0" borderId="72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208" fontId="2" fillId="0" borderId="84" xfId="0" applyNumberFormat="1" applyFont="1" applyFill="1" applyBorder="1" applyAlignment="1">
      <alignment horizontal="center" vertical="center" wrapText="1"/>
    </xf>
    <xf numFmtId="208" fontId="2" fillId="0" borderId="17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/>
    </xf>
    <xf numFmtId="208" fontId="6" fillId="0" borderId="73" xfId="0" applyNumberFormat="1" applyFont="1" applyFill="1" applyBorder="1" applyAlignment="1">
      <alignment horizontal="center" vertical="center" wrapText="1"/>
    </xf>
    <xf numFmtId="208" fontId="6" fillId="0" borderId="59" xfId="0" applyNumberFormat="1" applyFont="1" applyFill="1" applyBorder="1" applyAlignment="1">
      <alignment horizontal="center" vertical="center" wrapText="1"/>
    </xf>
    <xf numFmtId="208" fontId="6" fillId="0" borderId="72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206" fontId="2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206" fontId="2" fillId="0" borderId="83" xfId="0" applyNumberFormat="1" applyFont="1" applyFill="1" applyBorder="1" applyAlignment="1">
      <alignment horizontal="center" vertical="center" wrapText="1"/>
    </xf>
    <xf numFmtId="208" fontId="2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>
      <alignment horizontal="center" vertical="center" wrapText="1"/>
    </xf>
    <xf numFmtId="208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08" fontId="6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95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08" fontId="2" fillId="0" borderId="77" xfId="0" applyNumberFormat="1" applyFont="1" applyFill="1" applyBorder="1" applyAlignment="1" applyProtection="1">
      <alignment horizontal="center" vertical="center"/>
      <protection/>
    </xf>
    <xf numFmtId="0" fontId="2" fillId="0" borderId="98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2" fontId="2" fillId="0" borderId="103" xfId="0" applyNumberFormat="1" applyFont="1" applyFill="1" applyBorder="1" applyAlignment="1" applyProtection="1">
      <alignment horizontal="center" vertical="center" wrapText="1"/>
      <protection/>
    </xf>
    <xf numFmtId="2" fontId="5" fillId="0" borderId="104" xfId="0" applyNumberFormat="1" applyFont="1" applyFill="1" applyBorder="1" applyAlignment="1" applyProtection="1">
      <alignment horizontal="center" vertical="center" wrapText="1"/>
      <protection/>
    </xf>
    <xf numFmtId="0" fontId="2" fillId="0" borderId="105" xfId="0" applyNumberFormat="1" applyFont="1" applyFill="1" applyBorder="1" applyAlignment="1" applyProtection="1">
      <alignment horizontal="center" vertical="center"/>
      <protection/>
    </xf>
    <xf numFmtId="206" fontId="2" fillId="0" borderId="106" xfId="0" applyNumberFormat="1" applyFont="1" applyFill="1" applyBorder="1" applyAlignment="1">
      <alignment horizontal="center" vertical="center" wrapText="1"/>
    </xf>
    <xf numFmtId="0" fontId="2" fillId="0" borderId="107" xfId="0" applyNumberFormat="1" applyFont="1" applyFill="1" applyBorder="1" applyAlignment="1" applyProtection="1">
      <alignment horizontal="center" vertical="center"/>
      <protection/>
    </xf>
    <xf numFmtId="0" fontId="2" fillId="0" borderId="108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09" xfId="0" applyNumberFormat="1" applyFont="1" applyFill="1" applyBorder="1" applyAlignment="1" applyProtection="1">
      <alignment horizontal="center" vertical="center"/>
      <protection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0" fontId="2" fillId="0" borderId="111" xfId="0" applyNumberFormat="1" applyFont="1" applyFill="1" applyBorder="1" applyAlignment="1" applyProtection="1">
      <alignment horizontal="center" vertical="center"/>
      <protection/>
    </xf>
    <xf numFmtId="0" fontId="2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208" fontId="6" fillId="0" borderId="113" xfId="0" applyNumberFormat="1" applyFont="1" applyFill="1" applyBorder="1" applyAlignment="1" applyProtection="1">
      <alignment horizontal="center" vertical="center"/>
      <protection/>
    </xf>
    <xf numFmtId="49" fontId="6" fillId="0" borderId="114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08" fontId="6" fillId="0" borderId="115" xfId="0" applyNumberFormat="1" applyFont="1" applyFill="1" applyBorder="1" applyAlignment="1" applyProtection="1">
      <alignment horizontal="center" vertical="center"/>
      <protection/>
    </xf>
    <xf numFmtId="1" fontId="6" fillId="0" borderId="96" xfId="0" applyNumberFormat="1" applyFont="1" applyFill="1" applyBorder="1" applyAlignment="1" applyProtection="1">
      <alignment horizontal="center" vertical="center"/>
      <protection/>
    </xf>
    <xf numFmtId="208" fontId="6" fillId="0" borderId="114" xfId="0" applyNumberFormat="1" applyFont="1" applyFill="1" applyBorder="1" applyAlignment="1" applyProtection="1">
      <alignment horizontal="center" vertical="center"/>
      <protection/>
    </xf>
    <xf numFmtId="208" fontId="6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1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208" fontId="6" fillId="0" borderId="76" xfId="0" applyNumberFormat="1" applyFont="1" applyFill="1" applyBorder="1" applyAlignment="1" applyProtection="1">
      <alignment horizontal="center" vertical="center"/>
      <protection/>
    </xf>
    <xf numFmtId="1" fontId="6" fillId="0" borderId="86" xfId="0" applyNumberFormat="1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right" vertical="center" wrapText="1"/>
    </xf>
    <xf numFmtId="0" fontId="2" fillId="0" borderId="118" xfId="0" applyFont="1" applyFill="1" applyBorder="1" applyAlignment="1">
      <alignment horizontal="right" vertical="center" wrapText="1"/>
    </xf>
    <xf numFmtId="49" fontId="2" fillId="0" borderId="69" xfId="0" applyNumberFormat="1" applyFont="1" applyFill="1" applyBorder="1" applyAlignment="1">
      <alignment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208" fontId="2" fillId="0" borderId="124" xfId="0" applyNumberFormat="1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208" fontId="2" fillId="0" borderId="91" xfId="0" applyNumberFormat="1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209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129" xfId="0" applyNumberFormat="1" applyFont="1" applyFill="1" applyBorder="1" applyAlignment="1" applyProtection="1">
      <alignment horizontal="center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130" xfId="0" applyNumberFormat="1" applyFont="1" applyFill="1" applyBorder="1" applyAlignment="1" applyProtection="1">
      <alignment horizontal="center" vertical="center"/>
      <protection/>
    </xf>
    <xf numFmtId="0" fontId="6" fillId="0" borderId="131" xfId="0" applyNumberFormat="1" applyFont="1" applyFill="1" applyBorder="1" applyAlignment="1" applyProtection="1">
      <alignment horizontal="center" vertical="center"/>
      <protection/>
    </xf>
    <xf numFmtId="0" fontId="6" fillId="0" borderId="132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>
      <alignment horizontal="center" vertical="center"/>
    </xf>
    <xf numFmtId="210" fontId="6" fillId="0" borderId="54" xfId="0" applyNumberFormat="1" applyFont="1" applyFill="1" applyBorder="1" applyAlignment="1" applyProtection="1">
      <alignment horizontal="center" vertical="center"/>
      <protection/>
    </xf>
    <xf numFmtId="210" fontId="6" fillId="0" borderId="55" xfId="0" applyNumberFormat="1" applyFont="1" applyFill="1" applyBorder="1" applyAlignment="1" applyProtection="1">
      <alignment horizontal="center" vertical="center"/>
      <protection/>
    </xf>
    <xf numFmtId="210" fontId="6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75" xfId="0" applyNumberFormat="1" applyFont="1" applyFill="1" applyBorder="1" applyAlignment="1" applyProtection="1">
      <alignment horizontal="center" vertical="center"/>
      <protection/>
    </xf>
    <xf numFmtId="210" fontId="6" fillId="0" borderId="17" xfId="0" applyNumberFormat="1" applyFont="1" applyFill="1" applyBorder="1" applyAlignment="1" applyProtection="1">
      <alignment horizontal="center" vertical="center"/>
      <protection/>
    </xf>
    <xf numFmtId="210" fontId="6" fillId="0" borderId="13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>
      <alignment horizontal="center" vertical="center"/>
    </xf>
    <xf numFmtId="208" fontId="6" fillId="0" borderId="134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135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36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206" fontId="2" fillId="0" borderId="43" xfId="0" applyNumberFormat="1" applyFont="1" applyFill="1" applyBorder="1" applyAlignment="1" applyProtection="1">
      <alignment horizontal="center" vertical="center"/>
      <protection/>
    </xf>
    <xf numFmtId="206" fontId="2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137" xfId="0" applyNumberFormat="1" applyFont="1" applyFill="1" applyBorder="1" applyAlignment="1">
      <alignment horizontal="center" vertical="center"/>
    </xf>
    <xf numFmtId="0" fontId="2" fillId="0" borderId="138" xfId="0" applyNumberFormat="1" applyFont="1" applyFill="1" applyBorder="1" applyAlignment="1" applyProtection="1">
      <alignment horizontal="center" vertical="center"/>
      <protection/>
    </xf>
    <xf numFmtId="0" fontId="2" fillId="0" borderId="139" xfId="0" applyNumberFormat="1" applyFont="1" applyFill="1" applyBorder="1" applyAlignment="1" applyProtection="1">
      <alignment horizontal="center" vertical="center"/>
      <protection/>
    </xf>
    <xf numFmtId="1" fontId="6" fillId="0" borderId="140" xfId="0" applyNumberFormat="1" applyFont="1" applyFill="1" applyBorder="1" applyAlignment="1">
      <alignment horizontal="center" vertical="center"/>
    </xf>
    <xf numFmtId="206" fontId="2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>
      <alignment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top" wrapText="1"/>
    </xf>
    <xf numFmtId="208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39" xfId="0" applyNumberFormat="1" applyFont="1" applyFill="1" applyBorder="1" applyAlignment="1" applyProtection="1">
      <alignment horizontal="center" vertical="center"/>
      <protection/>
    </xf>
    <xf numFmtId="208" fontId="2" fillId="0" borderId="17" xfId="0" applyNumberFormat="1" applyFont="1" applyFill="1" applyBorder="1" applyAlignment="1" applyProtection="1">
      <alignment horizontal="center" vertical="center"/>
      <protection/>
    </xf>
    <xf numFmtId="208" fontId="2" fillId="0" borderId="141" xfId="0" applyNumberFormat="1" applyFont="1" applyFill="1" applyBorder="1" applyAlignment="1">
      <alignment horizontal="center" vertical="center" wrapText="1"/>
    </xf>
    <xf numFmtId="208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42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right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206" fontId="2" fillId="0" borderId="54" xfId="0" applyNumberFormat="1" applyFont="1" applyFill="1" applyBorder="1" applyAlignment="1">
      <alignment horizontal="center" vertical="center" wrapText="1"/>
    </xf>
    <xf numFmtId="1" fontId="2" fillId="0" borderId="133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207" fontId="6" fillId="0" borderId="142" xfId="0" applyNumberFormat="1" applyFont="1" applyFill="1" applyBorder="1" applyAlignment="1" applyProtection="1">
      <alignment horizontal="center" vertical="center"/>
      <protection/>
    </xf>
    <xf numFmtId="207" fontId="6" fillId="0" borderId="17" xfId="0" applyNumberFormat="1" applyFont="1" applyFill="1" applyBorder="1" applyAlignment="1" applyProtection="1">
      <alignment horizontal="center" vertical="center"/>
      <protection/>
    </xf>
    <xf numFmtId="20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2" xfId="0" applyNumberFormat="1" applyFont="1" applyFill="1" applyBorder="1" applyAlignment="1" applyProtection="1">
      <alignment horizontal="center" vertical="center"/>
      <protection/>
    </xf>
    <xf numFmtId="208" fontId="2" fillId="0" borderId="115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208" fontId="2" fillId="0" borderId="143" xfId="0" applyNumberFormat="1" applyFont="1" applyFill="1" applyBorder="1" applyAlignment="1" applyProtection="1">
      <alignment horizontal="center" vertical="center"/>
      <protection/>
    </xf>
    <xf numFmtId="208" fontId="6" fillId="0" borderId="144" xfId="0" applyNumberFormat="1" applyFont="1" applyFill="1" applyBorder="1" applyAlignment="1" applyProtection="1">
      <alignment horizontal="center" vertical="center"/>
      <protection/>
    </xf>
    <xf numFmtId="0" fontId="2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206" fontId="2" fillId="0" borderId="84" xfId="0" applyNumberFormat="1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 applyProtection="1">
      <alignment horizontal="center" vertical="center"/>
      <protection/>
    </xf>
    <xf numFmtId="206" fontId="2" fillId="0" borderId="145" xfId="0" applyNumberFormat="1" applyFont="1" applyFill="1" applyBorder="1" applyAlignment="1">
      <alignment horizontal="center" vertical="center" wrapText="1"/>
    </xf>
    <xf numFmtId="0" fontId="2" fillId="0" borderId="146" xfId="0" applyNumberFormat="1" applyFont="1" applyFill="1" applyBorder="1" applyAlignment="1" applyProtection="1">
      <alignment horizontal="center" vertical="center"/>
      <protection/>
    </xf>
    <xf numFmtId="0" fontId="2" fillId="0" borderId="147" xfId="0" applyNumberFormat="1" applyFont="1" applyFill="1" applyBorder="1" applyAlignment="1" applyProtection="1">
      <alignment horizontal="center" vertical="center"/>
      <protection/>
    </xf>
    <xf numFmtId="0" fontId="2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149" xfId="0" applyNumberFormat="1" applyFont="1" applyFill="1" applyBorder="1" applyAlignment="1" applyProtection="1">
      <alignment horizontal="center" vertical="center"/>
      <protection/>
    </xf>
    <xf numFmtId="0" fontId="2" fillId="0" borderId="99" xfId="0" applyNumberFormat="1" applyFont="1" applyFill="1" applyBorder="1" applyAlignment="1" applyProtection="1">
      <alignment horizontal="center" vertical="center"/>
      <protection/>
    </xf>
    <xf numFmtId="0" fontId="2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14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/>
    </xf>
    <xf numFmtId="1" fontId="6" fillId="0" borderId="134" xfId="0" applyNumberFormat="1" applyFont="1" applyFill="1" applyBorder="1" applyAlignment="1" applyProtection="1">
      <alignment horizontal="center" vertical="center"/>
      <protection/>
    </xf>
    <xf numFmtId="1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>
      <alignment horizontal="left" vertical="center" wrapText="1"/>
    </xf>
    <xf numFmtId="206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5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 applyProtection="1">
      <alignment horizontal="center" vertical="center"/>
      <protection/>
    </xf>
    <xf numFmtId="206" fontId="2" fillId="0" borderId="31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1" xfId="0" applyNumberFormat="1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>
      <alignment horizontal="center" vertical="center" wrapText="1"/>
    </xf>
    <xf numFmtId="209" fontId="6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208" fontId="6" fillId="0" borderId="49" xfId="0" applyNumberFormat="1" applyFont="1" applyFill="1" applyBorder="1" applyAlignment="1">
      <alignment horizontal="center" vertical="center"/>
    </xf>
    <xf numFmtId="208" fontId="6" fillId="0" borderId="135" xfId="0" applyNumberFormat="1" applyFont="1" applyFill="1" applyBorder="1" applyAlignment="1">
      <alignment horizontal="center" vertical="center"/>
    </xf>
    <xf numFmtId="0" fontId="6" fillId="0" borderId="152" xfId="0" applyNumberFormat="1" applyFont="1" applyFill="1" applyBorder="1" applyAlignment="1" applyProtection="1">
      <alignment horizontal="center" vertical="center"/>
      <protection/>
    </xf>
    <xf numFmtId="0" fontId="6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153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8" xfId="0" applyNumberFormat="1" applyFont="1" applyFill="1" applyBorder="1" applyAlignment="1" applyProtection="1">
      <alignment horizontal="center" vertical="center"/>
      <protection/>
    </xf>
    <xf numFmtId="49" fontId="2" fillId="0" borderId="68" xfId="0" applyNumberFormat="1" applyFont="1" applyFill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208" fontId="2" fillId="0" borderId="7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wrapText="1"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57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 applyProtection="1">
      <alignment horizontal="center" vertical="center"/>
      <protection/>
    </xf>
    <xf numFmtId="206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vertical="center" wrapText="1"/>
    </xf>
    <xf numFmtId="0" fontId="2" fillId="0" borderId="154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7" fillId="0" borderId="155" xfId="0" applyNumberFormat="1" applyFont="1" applyFill="1" applyBorder="1" applyAlignment="1" applyProtection="1">
      <alignment horizontal="center" vertical="center"/>
      <protection/>
    </xf>
    <xf numFmtId="1" fontId="2" fillId="0" borderId="155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vertical="center" wrapText="1"/>
    </xf>
    <xf numFmtId="0" fontId="2" fillId="0" borderId="89" xfId="0" applyNumberFormat="1" applyFont="1" applyFill="1" applyBorder="1" applyAlignment="1">
      <alignment horizontal="center" vertical="center"/>
    </xf>
    <xf numFmtId="49" fontId="2" fillId="0" borderId="86" xfId="0" applyNumberFormat="1" applyFont="1" applyFill="1" applyBorder="1" applyAlignment="1">
      <alignment horizontal="center" vertical="center"/>
    </xf>
    <xf numFmtId="0" fontId="7" fillId="0" borderId="90" xfId="0" applyNumberFormat="1" applyFont="1" applyFill="1" applyBorder="1" applyAlignment="1" applyProtection="1">
      <alignment horizontal="center" vertical="center"/>
      <protection/>
    </xf>
    <xf numFmtId="208" fontId="8" fillId="0" borderId="97" xfId="0" applyNumberFormat="1" applyFont="1" applyFill="1" applyBorder="1" applyAlignment="1" applyProtection="1">
      <alignment horizontal="center" vertical="center"/>
      <protection/>
    </xf>
    <xf numFmtId="1" fontId="2" fillId="0" borderId="156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/>
    </xf>
    <xf numFmtId="206" fontId="2" fillId="0" borderId="97" xfId="0" applyNumberFormat="1" applyFont="1" applyFill="1" applyBorder="1" applyAlignment="1" applyProtection="1">
      <alignment horizontal="left" vertical="center"/>
      <protection/>
    </xf>
    <xf numFmtId="0" fontId="2" fillId="0" borderId="152" xfId="0" applyNumberFormat="1" applyFont="1" applyFill="1" applyBorder="1" applyAlignment="1" applyProtection="1">
      <alignment horizontal="center" vertical="center"/>
      <protection/>
    </xf>
    <xf numFmtId="0" fontId="2" fillId="0" borderId="116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95" xfId="0" applyNumberFormat="1" applyFont="1" applyFill="1" applyBorder="1" applyAlignment="1" applyProtection="1">
      <alignment horizontal="center" vertical="center"/>
      <protection/>
    </xf>
    <xf numFmtId="0" fontId="2" fillId="0" borderId="15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11" fillId="0" borderId="54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49" fontId="2" fillId="0" borderId="5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58" xfId="0" applyFont="1" applyFill="1" applyBorder="1" applyAlignment="1">
      <alignment horizontal="center" vertical="center" wrapText="1"/>
    </xf>
    <xf numFmtId="0" fontId="6" fillId="0" borderId="154" xfId="0" applyFont="1" applyFill="1" applyBorder="1" applyAlignment="1">
      <alignment horizontal="center" vertical="center" wrapText="1"/>
    </xf>
    <xf numFmtId="206" fontId="6" fillId="0" borderId="58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58" xfId="0" applyNumberFormat="1" applyFont="1" applyFill="1" applyBorder="1" applyAlignment="1">
      <alignment horizontal="center" vertical="center" wrapText="1"/>
    </xf>
    <xf numFmtId="0" fontId="2" fillId="0" borderId="154" xfId="0" applyNumberFormat="1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5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88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0" fillId="0" borderId="160" xfId="0" applyFont="1" applyFill="1" applyBorder="1" applyAlignment="1">
      <alignment horizontal="left" wrapText="1"/>
    </xf>
    <xf numFmtId="0" fontId="0" fillId="0" borderId="161" xfId="0" applyFont="1" applyFill="1" applyBorder="1" applyAlignment="1">
      <alignment horizontal="left" wrapText="1"/>
    </xf>
    <xf numFmtId="0" fontId="0" fillId="0" borderId="144" xfId="0" applyFont="1" applyFill="1" applyBorder="1" applyAlignment="1">
      <alignment horizontal="left" wrapText="1"/>
    </xf>
    <xf numFmtId="0" fontId="0" fillId="0" borderId="162" xfId="0" applyFont="1" applyFill="1" applyBorder="1" applyAlignment="1">
      <alignment horizontal="left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vertical="center" wrapText="1"/>
    </xf>
    <xf numFmtId="1" fontId="6" fillId="0" borderId="54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133" xfId="0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210" fontId="6" fillId="0" borderId="39" xfId="0" applyNumberFormat="1" applyFont="1" applyFill="1" applyBorder="1" applyAlignment="1" applyProtection="1">
      <alignment horizontal="center" vertical="center"/>
      <protection/>
    </xf>
    <xf numFmtId="210" fontId="6" fillId="0" borderId="43" xfId="0" applyNumberFormat="1" applyFont="1" applyFill="1" applyBorder="1" applyAlignment="1" applyProtection="1">
      <alignment horizontal="center" vertical="center"/>
      <protection/>
    </xf>
    <xf numFmtId="209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9" xfId="0" applyNumberFormat="1" applyFont="1" applyFill="1" applyBorder="1" applyAlignment="1">
      <alignment horizontal="center" vertical="center" wrapText="1"/>
    </xf>
    <xf numFmtId="1" fontId="2" fillId="0" borderId="73" xfId="0" applyNumberFormat="1" applyFont="1" applyFill="1" applyBorder="1" applyAlignment="1">
      <alignment horizontal="center" vertical="center" wrapText="1"/>
    </xf>
    <xf numFmtId="1" fontId="2" fillId="0" borderId="163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" fontId="2" fillId="0" borderId="75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0" borderId="8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left" vertical="center" wrapText="1"/>
    </xf>
    <xf numFmtId="208" fontId="2" fillId="0" borderId="26" xfId="0" applyNumberFormat="1" applyFont="1" applyFill="1" applyBorder="1" applyAlignment="1">
      <alignment horizontal="center" vertical="center" wrapText="1"/>
    </xf>
    <xf numFmtId="208" fontId="6" fillId="0" borderId="16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206" fontId="2" fillId="0" borderId="18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center"/>
    </xf>
    <xf numFmtId="0" fontId="0" fillId="0" borderId="165" xfId="0" applyFont="1" applyFill="1" applyBorder="1" applyAlignment="1">
      <alignment horizontal="left" vertical="center"/>
    </xf>
    <xf numFmtId="206" fontId="2" fillId="0" borderId="0" xfId="0" applyNumberFormat="1" applyFont="1" applyFill="1" applyBorder="1" applyAlignment="1">
      <alignment horizontal="center" vertical="center" wrapText="1"/>
    </xf>
    <xf numFmtId="208" fontId="2" fillId="0" borderId="113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41" xfId="0" applyNumberFormat="1" applyFont="1" applyFill="1" applyBorder="1" applyAlignment="1">
      <alignment horizontal="left" vertical="center" wrapText="1"/>
    </xf>
    <xf numFmtId="208" fontId="2" fillId="0" borderId="166" xfId="0" applyNumberFormat="1" applyFont="1" applyFill="1" applyBorder="1" applyAlignment="1" applyProtection="1">
      <alignment horizontal="center" vertical="center"/>
      <protection/>
    </xf>
    <xf numFmtId="208" fontId="2" fillId="0" borderId="62" xfId="0" applyNumberFormat="1" applyFont="1" applyFill="1" applyBorder="1" applyAlignment="1">
      <alignment horizontal="center" vertical="center" wrapText="1"/>
    </xf>
    <xf numFmtId="1" fontId="2" fillId="0" borderId="141" xfId="0" applyNumberFormat="1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20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208" fontId="6" fillId="0" borderId="167" xfId="0" applyNumberFormat="1" applyFont="1" applyFill="1" applyBorder="1" applyAlignment="1">
      <alignment horizontal="center" vertical="center"/>
    </xf>
    <xf numFmtId="206" fontId="33" fillId="0" borderId="0" xfId="0" applyNumberFormat="1" applyFont="1" applyFill="1" applyBorder="1" applyAlignment="1" applyProtection="1">
      <alignment vertical="center"/>
      <protection/>
    </xf>
    <xf numFmtId="206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133" xfId="0" applyNumberFormat="1" applyFont="1" applyFill="1" applyBorder="1" applyAlignment="1" applyProtection="1">
      <alignment horizontal="center" vertical="center" wrapText="1"/>
      <protection/>
    </xf>
    <xf numFmtId="21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4" xfId="0" applyFont="1" applyFill="1" applyBorder="1" applyAlignment="1">
      <alignment horizontal="center" vertical="center" wrapText="1"/>
    </xf>
    <xf numFmtId="208" fontId="2" fillId="0" borderId="168" xfId="0" applyNumberFormat="1" applyFont="1" applyFill="1" applyBorder="1" applyAlignment="1" applyProtection="1">
      <alignment horizontal="center" vertical="center"/>
      <protection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9" xfId="0" applyFont="1" applyFill="1" applyBorder="1" applyAlignment="1">
      <alignment horizontal="center" vertical="center" wrapText="1"/>
    </xf>
    <xf numFmtId="0" fontId="2" fillId="0" borderId="170" xfId="0" applyNumberFormat="1" applyFont="1" applyFill="1" applyBorder="1" applyAlignment="1" applyProtection="1">
      <alignment horizontal="center" vertical="center"/>
      <protection/>
    </xf>
    <xf numFmtId="210" fontId="6" fillId="0" borderId="59" xfId="0" applyNumberFormat="1" applyFont="1" applyFill="1" applyBorder="1" applyAlignment="1" applyProtection="1">
      <alignment horizontal="center" vertical="center"/>
      <protection/>
    </xf>
    <xf numFmtId="210" fontId="6" fillId="0" borderId="72" xfId="0" applyNumberFormat="1" applyFont="1" applyFill="1" applyBorder="1" applyAlignment="1" applyProtection="1">
      <alignment horizontal="center" vertical="center"/>
      <protection/>
    </xf>
    <xf numFmtId="210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0" borderId="142" xfId="0" applyNumberFormat="1" applyFont="1" applyFill="1" applyBorder="1" applyAlignment="1" applyProtection="1">
      <alignment horizontal="center" vertical="center"/>
      <protection/>
    </xf>
    <xf numFmtId="208" fontId="6" fillId="0" borderId="42" xfId="0" applyNumberFormat="1" applyFont="1" applyFill="1" applyBorder="1" applyAlignment="1">
      <alignment horizontal="center" vertical="center"/>
    </xf>
    <xf numFmtId="0" fontId="6" fillId="0" borderId="136" xfId="0" applyNumberFormat="1" applyFont="1" applyFill="1" applyBorder="1" applyAlignment="1" applyProtection="1">
      <alignment horizontal="center" vertical="center"/>
      <protection/>
    </xf>
    <xf numFmtId="0" fontId="6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139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208" fontId="9" fillId="0" borderId="2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 vertical="center" wrapText="1"/>
    </xf>
    <xf numFmtId="210" fontId="2" fillId="0" borderId="15" xfId="0" applyNumberFormat="1" applyFont="1" applyFill="1" applyBorder="1" applyAlignment="1" applyProtection="1">
      <alignment vertical="center"/>
      <protection/>
    </xf>
    <xf numFmtId="210" fontId="2" fillId="0" borderId="15" xfId="0" applyNumberFormat="1" applyFont="1" applyFill="1" applyBorder="1" applyAlignment="1">
      <alignment horizontal="center" vertical="center" wrapText="1"/>
    </xf>
    <xf numFmtId="208" fontId="2" fillId="0" borderId="27" xfId="0" applyNumberFormat="1" applyFont="1" applyFill="1" applyBorder="1" applyAlignment="1">
      <alignment horizontal="left" vertical="center" wrapText="1"/>
    </xf>
    <xf numFmtId="208" fontId="2" fillId="0" borderId="15" xfId="0" applyNumberFormat="1" applyFont="1" applyFill="1" applyBorder="1" applyAlignment="1">
      <alignment horizontal="left" vertical="center" wrapText="1"/>
    </xf>
    <xf numFmtId="208" fontId="2" fillId="0" borderId="20" xfId="0" applyNumberFormat="1" applyFont="1" applyFill="1" applyBorder="1" applyAlignment="1">
      <alignment horizontal="left" vertical="center" wrapText="1"/>
    </xf>
    <xf numFmtId="208" fontId="2" fillId="0" borderId="19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vertical="center" wrapText="1"/>
    </xf>
    <xf numFmtId="208" fontId="2" fillId="0" borderId="16" xfId="0" applyNumberFormat="1" applyFont="1" applyFill="1" applyBorder="1" applyAlignment="1">
      <alignment horizontal="center" vertical="center" wrapText="1"/>
    </xf>
    <xf numFmtId="208" fontId="2" fillId="0" borderId="22" xfId="0" applyNumberFormat="1" applyFont="1" applyFill="1" applyBorder="1" applyAlignment="1">
      <alignment horizontal="center" vertical="center" wrapText="1"/>
    </xf>
    <xf numFmtId="208" fontId="2" fillId="0" borderId="164" xfId="0" applyNumberFormat="1" applyFont="1" applyFill="1" applyBorder="1" applyAlignment="1">
      <alignment horizontal="center" vertical="center" wrapText="1"/>
    </xf>
    <xf numFmtId="208" fontId="2" fillId="0" borderId="116" xfId="0" applyNumberFormat="1" applyFont="1" applyFill="1" applyBorder="1" applyAlignment="1" applyProtection="1">
      <alignment horizontal="center" vertical="center"/>
      <protection/>
    </xf>
    <xf numFmtId="208" fontId="2" fillId="0" borderId="95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206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152" xfId="0" applyNumberFormat="1" applyFont="1" applyFill="1" applyBorder="1" applyAlignment="1">
      <alignment horizontal="center" vertical="center" wrapText="1"/>
    </xf>
    <xf numFmtId="206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06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71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/>
    </xf>
    <xf numFmtId="208" fontId="2" fillId="0" borderId="172" xfId="0" applyNumberFormat="1" applyFont="1" applyFill="1" applyBorder="1" applyAlignment="1" applyProtection="1">
      <alignment horizontal="center" vertical="center"/>
      <protection/>
    </xf>
    <xf numFmtId="206" fontId="2" fillId="0" borderId="159" xfId="0" applyNumberFormat="1" applyFont="1" applyFill="1" applyBorder="1" applyAlignment="1">
      <alignment horizontal="center" vertical="center" wrapText="1"/>
    </xf>
    <xf numFmtId="0" fontId="6" fillId="0" borderId="159" xfId="0" applyFont="1" applyFill="1" applyBorder="1" applyAlignment="1">
      <alignment horizontal="center" vertical="center" wrapText="1"/>
    </xf>
    <xf numFmtId="208" fontId="6" fillId="0" borderId="172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08" fontId="2" fillId="0" borderId="173" xfId="0" applyNumberFormat="1" applyFont="1" applyFill="1" applyBorder="1" applyAlignment="1" applyProtection="1">
      <alignment horizontal="center" vertical="center"/>
      <protection/>
    </xf>
    <xf numFmtId="208" fontId="6" fillId="0" borderId="16" xfId="0" applyNumberFormat="1" applyFont="1" applyFill="1" applyBorder="1" applyAlignment="1" applyProtection="1">
      <alignment horizontal="center" vertical="center"/>
      <protection/>
    </xf>
    <xf numFmtId="208" fontId="6" fillId="0" borderId="22" xfId="0" applyNumberFormat="1" applyFont="1" applyFill="1" applyBorder="1" applyAlignment="1" applyProtection="1">
      <alignment horizontal="center" vertical="center"/>
      <protection/>
    </xf>
    <xf numFmtId="208" fontId="6" fillId="0" borderId="45" xfId="0" applyNumberFormat="1" applyFont="1" applyFill="1" applyBorder="1" applyAlignment="1" applyProtection="1">
      <alignment horizontal="center" vertical="center"/>
      <protection/>
    </xf>
    <xf numFmtId="208" fontId="6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7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3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208" fontId="6" fillId="0" borderId="106" xfId="0" applyNumberFormat="1" applyFont="1" applyFill="1" applyBorder="1" applyAlignment="1" applyProtection="1">
      <alignment horizontal="center" vertical="center"/>
      <protection/>
    </xf>
    <xf numFmtId="208" fontId="2" fillId="0" borderId="164" xfId="0" applyNumberFormat="1" applyFont="1" applyFill="1" applyBorder="1" applyAlignment="1" applyProtection="1">
      <alignment horizontal="center" vertical="center"/>
      <protection/>
    </xf>
    <xf numFmtId="208" fontId="2" fillId="0" borderId="175" xfId="0" applyNumberFormat="1" applyFont="1" applyFill="1" applyBorder="1" applyAlignment="1" applyProtection="1">
      <alignment horizontal="center" vertical="center"/>
      <protection/>
    </xf>
    <xf numFmtId="0" fontId="2" fillId="0" borderId="16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206" fontId="2" fillId="0" borderId="16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06" fontId="6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206" fontId="2" fillId="0" borderId="20" xfId="0" applyNumberFormat="1" applyFont="1" applyFill="1" applyBorder="1" applyAlignment="1">
      <alignment horizontal="center" vertical="center" wrapText="1"/>
    </xf>
    <xf numFmtId="206" fontId="6" fillId="0" borderId="2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206" fontId="3" fillId="0" borderId="2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76" xfId="0" applyNumberFormat="1" applyFont="1" applyFill="1" applyBorder="1" applyAlignment="1">
      <alignment horizontal="center" vertical="center"/>
    </xf>
    <xf numFmtId="206" fontId="2" fillId="0" borderId="177" xfId="0" applyNumberFormat="1" applyFont="1" applyFill="1" applyBorder="1" applyAlignment="1">
      <alignment horizontal="center" vertical="center" wrapText="1"/>
    </xf>
    <xf numFmtId="208" fontId="6" fillId="0" borderId="178" xfId="0" applyNumberFormat="1" applyFont="1" applyFill="1" applyBorder="1" applyAlignment="1" applyProtection="1">
      <alignment horizontal="center" vertical="center"/>
      <protection/>
    </xf>
    <xf numFmtId="49" fontId="41" fillId="0" borderId="21" xfId="0" applyNumberFormat="1" applyFont="1" applyFill="1" applyBorder="1" applyAlignment="1" applyProtection="1">
      <alignment horizontal="center" vertical="center"/>
      <protection/>
    </xf>
    <xf numFmtId="49" fontId="41" fillId="0" borderId="79" xfId="0" applyNumberFormat="1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2" fillId="0" borderId="79" xfId="0" applyNumberFormat="1" applyFont="1" applyFill="1" applyBorder="1" applyAlignment="1" applyProtection="1">
      <alignment horizontal="center" vertical="center"/>
      <protection/>
    </xf>
    <xf numFmtId="208" fontId="41" fillId="0" borderId="143" xfId="0" applyNumberFormat="1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>
      <alignment horizontal="center" vertical="center" wrapText="1"/>
    </xf>
    <xf numFmtId="206" fontId="41" fillId="0" borderId="16" xfId="0" applyNumberFormat="1" applyFont="1" applyFill="1" applyBorder="1" applyAlignment="1">
      <alignment horizontal="center" vertical="center" wrapText="1"/>
    </xf>
    <xf numFmtId="0" fontId="41" fillId="0" borderId="79" xfId="0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49" fontId="43" fillId="0" borderId="179" xfId="0" applyNumberFormat="1" applyFont="1" applyFill="1" applyBorder="1" applyAlignment="1">
      <alignment horizontal="left" vertical="center" wrapText="1"/>
    </xf>
    <xf numFmtId="0" fontId="41" fillId="0" borderId="121" xfId="0" applyFont="1" applyFill="1" applyBorder="1" applyAlignment="1">
      <alignment horizontal="center" vertical="center" wrapText="1"/>
    </xf>
    <xf numFmtId="0" fontId="41" fillId="0" borderId="122" xfId="0" applyFont="1" applyFill="1" applyBorder="1" applyAlignment="1">
      <alignment horizontal="center" vertical="center" wrapText="1"/>
    </xf>
    <xf numFmtId="0" fontId="42" fillId="0" borderId="123" xfId="0" applyNumberFormat="1" applyFont="1" applyFill="1" applyBorder="1" applyAlignment="1" applyProtection="1">
      <alignment horizontal="center" vertical="center"/>
      <protection/>
    </xf>
    <xf numFmtId="208" fontId="43" fillId="0" borderId="179" xfId="0" applyNumberFormat="1" applyFont="1" applyFill="1" applyBorder="1" applyAlignment="1" applyProtection="1">
      <alignment horizontal="center" vertical="center"/>
      <protection/>
    </xf>
    <xf numFmtId="0" fontId="43" fillId="0" borderId="121" xfId="0" applyFont="1" applyFill="1" applyBorder="1" applyAlignment="1">
      <alignment horizontal="center" vertical="center" wrapText="1"/>
    </xf>
    <xf numFmtId="206" fontId="43" fillId="0" borderId="122" xfId="0" applyNumberFormat="1" applyFont="1" applyFill="1" applyBorder="1" applyAlignment="1">
      <alignment horizontal="center" vertical="center" wrapText="1"/>
    </xf>
    <xf numFmtId="0" fontId="43" fillId="0" borderId="122" xfId="0" applyFont="1" applyFill="1" applyBorder="1" applyAlignment="1">
      <alignment horizontal="center" vertical="center" wrapText="1"/>
    </xf>
    <xf numFmtId="0" fontId="43" fillId="0" borderId="123" xfId="0" applyFont="1" applyFill="1" applyBorder="1" applyAlignment="1">
      <alignment horizontal="center" vertical="center" wrapText="1"/>
    </xf>
    <xf numFmtId="49" fontId="41" fillId="0" borderId="180" xfId="0" applyNumberFormat="1" applyFont="1" applyFill="1" applyBorder="1" applyAlignment="1">
      <alignment horizontal="right" vertical="center" wrapText="1"/>
    </xf>
    <xf numFmtId="0" fontId="41" fillId="0" borderId="92" xfId="0" applyFont="1" applyFill="1" applyBorder="1" applyAlignment="1">
      <alignment horizontal="center" vertical="center" wrapText="1"/>
    </xf>
    <xf numFmtId="0" fontId="41" fillId="0" borderId="126" xfId="0" applyFont="1" applyFill="1" applyBorder="1" applyAlignment="1">
      <alignment horizontal="center" vertical="center" wrapText="1"/>
    </xf>
    <xf numFmtId="0" fontId="42" fillId="0" borderId="128" xfId="0" applyNumberFormat="1" applyFont="1" applyFill="1" applyBorder="1" applyAlignment="1" applyProtection="1">
      <alignment horizontal="center" vertical="center"/>
      <protection/>
    </xf>
    <xf numFmtId="208" fontId="41" fillId="0" borderId="85" xfId="0" applyNumberFormat="1" applyFont="1" applyFill="1" applyBorder="1" applyAlignment="1" applyProtection="1">
      <alignment horizontal="center" vertical="center"/>
      <protection/>
    </xf>
    <xf numFmtId="206" fontId="41" fillId="0" borderId="126" xfId="0" applyNumberFormat="1" applyFont="1" applyFill="1" applyBorder="1" applyAlignment="1">
      <alignment horizontal="center" vertical="center" wrapText="1"/>
    </xf>
    <xf numFmtId="0" fontId="41" fillId="0" borderId="181" xfId="0" applyFont="1" applyFill="1" applyBorder="1" applyAlignment="1">
      <alignment horizontal="center" vertical="center" wrapText="1"/>
    </xf>
    <xf numFmtId="49" fontId="41" fillId="0" borderId="85" xfId="0" applyNumberFormat="1" applyFont="1" applyFill="1" applyBorder="1" applyAlignment="1">
      <alignment horizontal="right" vertical="center" wrapText="1"/>
    </xf>
    <xf numFmtId="0" fontId="41" fillId="0" borderId="128" xfId="0" applyFont="1" applyFill="1" applyBorder="1" applyAlignment="1">
      <alignment horizontal="center" vertical="center" wrapText="1"/>
    </xf>
    <xf numFmtId="49" fontId="41" fillId="0" borderId="28" xfId="0" applyNumberFormat="1" applyFont="1" applyFill="1" applyBorder="1" applyAlignment="1" applyProtection="1">
      <alignment horizontal="center" vertical="center"/>
      <protection/>
    </xf>
    <xf numFmtId="49" fontId="41" fillId="0" borderId="18" xfId="0" applyNumberFormat="1" applyFont="1" applyFill="1" applyBorder="1" applyAlignment="1">
      <alignment horizontal="righ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2" fillId="0" borderId="18" xfId="0" applyNumberFormat="1" applyFont="1" applyFill="1" applyBorder="1" applyAlignment="1" applyProtection="1">
      <alignment horizontal="center" vertical="center"/>
      <protection/>
    </xf>
    <xf numFmtId="208" fontId="41" fillId="0" borderId="18" xfId="0" applyNumberFormat="1" applyFont="1" applyFill="1" applyBorder="1" applyAlignment="1" applyProtection="1">
      <alignment horizontal="center" vertical="center"/>
      <protection/>
    </xf>
    <xf numFmtId="206" fontId="41" fillId="0" borderId="18" xfId="0" applyNumberFormat="1" applyFont="1" applyFill="1" applyBorder="1" applyAlignment="1">
      <alignment horizontal="center" vertical="center" wrapText="1"/>
    </xf>
    <xf numFmtId="49" fontId="41" fillId="0" borderId="179" xfId="0" applyNumberFormat="1" applyFont="1" applyFill="1" applyBorder="1" applyAlignment="1">
      <alignment horizontal="left" vertical="center" wrapText="1"/>
    </xf>
    <xf numFmtId="208" fontId="41" fillId="0" borderId="179" xfId="0" applyNumberFormat="1" applyFont="1" applyFill="1" applyBorder="1" applyAlignment="1" applyProtection="1">
      <alignment horizontal="center" vertical="center"/>
      <protection/>
    </xf>
    <xf numFmtId="206" fontId="41" fillId="0" borderId="122" xfId="0" applyNumberFormat="1" applyFont="1" applyFill="1" applyBorder="1" applyAlignment="1">
      <alignment horizontal="center" vertical="center" wrapText="1"/>
    </xf>
    <xf numFmtId="0" fontId="41" fillId="0" borderId="1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207" fontId="6" fillId="34" borderId="17" xfId="0" applyNumberFormat="1" applyFont="1" applyFill="1" applyBorder="1" applyAlignment="1" applyProtection="1">
      <alignment horizontal="center" vertical="center"/>
      <protection/>
    </xf>
    <xf numFmtId="1" fontId="6" fillId="34" borderId="19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20" xfId="0" applyNumberFormat="1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2" fillId="34" borderId="15" xfId="0" applyNumberFormat="1" applyFont="1" applyFill="1" applyBorder="1" applyAlignment="1">
      <alignment horizontal="right" vertical="center" wrapText="1"/>
    </xf>
    <xf numFmtId="207" fontId="2" fillId="34" borderId="17" xfId="0" applyNumberFormat="1" applyFont="1" applyFill="1" applyBorder="1" applyAlignment="1" applyProtection="1">
      <alignment horizontal="center" vertical="center"/>
      <protection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206" fontId="2" fillId="34" borderId="15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08" fontId="6" fillId="34" borderId="15" xfId="0" applyNumberFormat="1" applyFont="1" applyFill="1" applyBorder="1" applyAlignment="1" applyProtection="1">
      <alignment horizontal="center" vertical="center"/>
      <protection/>
    </xf>
    <xf numFmtId="208" fontId="6" fillId="34" borderId="20" xfId="0" applyNumberFormat="1" applyFont="1" applyFill="1" applyBorder="1" applyAlignment="1" applyProtection="1">
      <alignment horizontal="center" vertical="center"/>
      <protection/>
    </xf>
    <xf numFmtId="206" fontId="2" fillId="34" borderId="20" xfId="0" applyNumberFormat="1" applyFont="1" applyFill="1" applyBorder="1" applyAlignment="1">
      <alignment horizontal="center" vertical="center" wrapText="1"/>
    </xf>
    <xf numFmtId="208" fontId="43" fillId="0" borderId="173" xfId="0" applyNumberFormat="1" applyFont="1" applyFill="1" applyBorder="1" applyAlignment="1" applyProtection="1">
      <alignment horizontal="center" vertical="center"/>
      <protection/>
    </xf>
    <xf numFmtId="208" fontId="43" fillId="0" borderId="172" xfId="0" applyNumberFormat="1" applyFont="1" applyFill="1" applyBorder="1" applyAlignment="1" applyProtection="1">
      <alignment horizontal="center" vertical="center"/>
      <protection/>
    </xf>
    <xf numFmtId="208" fontId="43" fillId="0" borderId="182" xfId="0" applyNumberFormat="1" applyFont="1" applyFill="1" applyBorder="1" applyAlignment="1" applyProtection="1">
      <alignment horizontal="center" vertical="center"/>
      <protection/>
    </xf>
    <xf numFmtId="208" fontId="41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NumberFormat="1" applyFont="1" applyFill="1" applyBorder="1" applyAlignment="1" applyProtection="1">
      <alignment horizontal="center" vertical="center"/>
      <protection/>
    </xf>
    <xf numFmtId="0" fontId="43" fillId="0" borderId="54" xfId="0" applyNumberFormat="1" applyFont="1" applyFill="1" applyBorder="1" applyAlignment="1" applyProtection="1">
      <alignment horizontal="center" vertical="center"/>
      <protection/>
    </xf>
    <xf numFmtId="0" fontId="41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183" xfId="0" applyNumberFormat="1" applyFont="1" applyFill="1" applyBorder="1" applyAlignment="1" applyProtection="1">
      <alignment horizontal="center" vertical="center"/>
      <protection/>
    </xf>
    <xf numFmtId="208" fontId="43" fillId="0" borderId="15" xfId="0" applyNumberFormat="1" applyFont="1" applyFill="1" applyBorder="1" applyAlignment="1" applyProtection="1">
      <alignment horizontal="center" vertical="center"/>
      <protection/>
    </xf>
    <xf numFmtId="208" fontId="41" fillId="0" borderId="54" xfId="0" applyNumberFormat="1" applyFont="1" applyFill="1" applyBorder="1" applyAlignment="1" applyProtection="1">
      <alignment horizontal="center" vertical="center"/>
      <protection/>
    </xf>
    <xf numFmtId="208" fontId="43" fillId="0" borderId="76" xfId="0" applyNumberFormat="1" applyFont="1" applyFill="1" applyBorder="1" applyAlignment="1" applyProtection="1">
      <alignment horizontal="center" vertical="center"/>
      <protection/>
    </xf>
    <xf numFmtId="208" fontId="41" fillId="0" borderId="76" xfId="0" applyNumberFormat="1" applyFont="1" applyFill="1" applyBorder="1" applyAlignment="1" applyProtection="1">
      <alignment horizontal="center" vertical="center"/>
      <protection/>
    </xf>
    <xf numFmtId="208" fontId="43" fillId="34" borderId="164" xfId="0" applyNumberFormat="1" applyFont="1" applyFill="1" applyBorder="1" applyAlignment="1" applyProtection="1">
      <alignment horizontal="center" vertical="center"/>
      <protection/>
    </xf>
    <xf numFmtId="208" fontId="41" fillId="34" borderId="164" xfId="0" applyNumberFormat="1" applyFont="1" applyFill="1" applyBorder="1" applyAlignment="1" applyProtection="1">
      <alignment horizontal="center" vertical="center"/>
      <protection/>
    </xf>
    <xf numFmtId="208" fontId="41" fillId="0" borderId="164" xfId="0" applyNumberFormat="1" applyFont="1" applyFill="1" applyBorder="1" applyAlignment="1" applyProtection="1">
      <alignment horizontal="center" vertical="center"/>
      <protection/>
    </xf>
    <xf numFmtId="208" fontId="44" fillId="0" borderId="164" xfId="0" applyNumberFormat="1" applyFont="1" applyFill="1" applyBorder="1" applyAlignment="1" applyProtection="1">
      <alignment horizontal="center" vertical="center"/>
      <protection/>
    </xf>
    <xf numFmtId="208" fontId="43" fillId="0" borderId="164" xfId="0" applyNumberFormat="1" applyFont="1" applyFill="1" applyBorder="1" applyAlignment="1" applyProtection="1">
      <alignment horizontal="center" vertical="center"/>
      <protection/>
    </xf>
    <xf numFmtId="49" fontId="41" fillId="0" borderId="15" xfId="0" applyNumberFormat="1" applyFont="1" applyFill="1" applyBorder="1" applyAlignment="1" applyProtection="1">
      <alignment horizontal="center" vertical="center" wrapText="1"/>
      <protection/>
    </xf>
    <xf numFmtId="49" fontId="41" fillId="0" borderId="15" xfId="0" applyNumberFormat="1" applyFont="1" applyFill="1" applyBorder="1" applyAlignment="1">
      <alignment vertical="center" wrapText="1"/>
    </xf>
    <xf numFmtId="0" fontId="41" fillId="0" borderId="15" xfId="0" applyNumberFormat="1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/>
      <protection/>
    </xf>
    <xf numFmtId="208" fontId="45" fillId="0" borderId="15" xfId="0" applyNumberFormat="1" applyFont="1" applyFill="1" applyBorder="1" applyAlignment="1" applyProtection="1">
      <alignment horizontal="center" vertical="center"/>
      <protection/>
    </xf>
    <xf numFmtId="1" fontId="41" fillId="0" borderId="15" xfId="0" applyNumberFormat="1" applyFont="1" applyFill="1" applyBorder="1" applyAlignment="1">
      <alignment horizontal="center" vertical="center"/>
    </xf>
    <xf numFmtId="206" fontId="41" fillId="0" borderId="15" xfId="0" applyNumberFormat="1" applyFont="1" applyFill="1" applyBorder="1" applyAlignment="1">
      <alignment horizontal="center" vertical="center" wrapText="1"/>
    </xf>
    <xf numFmtId="1" fontId="41" fillId="0" borderId="15" xfId="0" applyNumberFormat="1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 applyProtection="1">
      <alignment horizontal="center" vertical="center" wrapText="1"/>
      <protection/>
    </xf>
    <xf numFmtId="49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/>
    </xf>
    <xf numFmtId="49" fontId="41" fillId="0" borderId="21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1" fontId="41" fillId="0" borderId="21" xfId="0" applyNumberFormat="1" applyFont="1" applyFill="1" applyBorder="1" applyAlignment="1">
      <alignment horizontal="center" vertical="center" wrapText="1"/>
    </xf>
    <xf numFmtId="1" fontId="41" fillId="0" borderId="16" xfId="0" applyNumberFormat="1" applyFont="1" applyFill="1" applyBorder="1" applyAlignment="1">
      <alignment horizontal="center" vertical="center" wrapText="1"/>
    </xf>
    <xf numFmtId="1" fontId="41" fillId="0" borderId="22" xfId="0" applyNumberFormat="1" applyFont="1" applyFill="1" applyBorder="1" applyAlignment="1">
      <alignment horizontal="center" vertical="center" wrapText="1"/>
    </xf>
    <xf numFmtId="1" fontId="41" fillId="0" borderId="45" xfId="0" applyNumberFormat="1" applyFont="1" applyFill="1" applyBorder="1" applyAlignment="1">
      <alignment horizontal="center" vertical="center" wrapText="1"/>
    </xf>
    <xf numFmtId="208" fontId="45" fillId="0" borderId="116" xfId="0" applyNumberFormat="1" applyFont="1" applyFill="1" applyBorder="1" applyAlignment="1" applyProtection="1">
      <alignment horizontal="center" vertical="center"/>
      <protection/>
    </xf>
    <xf numFmtId="208" fontId="4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84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44" fillId="0" borderId="54" xfId="0" applyNumberFormat="1" applyFont="1" applyFill="1" applyBorder="1" applyAlignment="1" applyProtection="1">
      <alignment horizontal="center" vertical="center"/>
      <protection/>
    </xf>
    <xf numFmtId="1" fontId="3" fillId="0" borderId="54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>
      <alignment horizontal="center" vertical="center" wrapText="1"/>
    </xf>
    <xf numFmtId="208" fontId="41" fillId="0" borderId="15" xfId="0" applyNumberFormat="1" applyFont="1" applyFill="1" applyBorder="1" applyAlignment="1">
      <alignment horizontal="center" vertical="center" wrapText="1"/>
    </xf>
    <xf numFmtId="0" fontId="2" fillId="35" borderId="143" xfId="56" applyNumberFormat="1" applyFont="1" applyFill="1" applyBorder="1" applyAlignment="1" applyProtection="1">
      <alignment horizontal="center" vertical="center"/>
      <protection/>
    </xf>
    <xf numFmtId="0" fontId="2" fillId="35" borderId="113" xfId="56" applyNumberFormat="1" applyFont="1" applyFill="1" applyBorder="1" applyAlignment="1" applyProtection="1">
      <alignment horizontal="left" vertical="center" wrapText="1"/>
      <protection/>
    </xf>
    <xf numFmtId="0" fontId="7" fillId="35" borderId="21" xfId="56" applyNumberFormat="1" applyFont="1" applyFill="1" applyBorder="1" applyAlignment="1" applyProtection="1">
      <alignment horizontal="center" vertical="center"/>
      <protection/>
    </xf>
    <xf numFmtId="0" fontId="2" fillId="35" borderId="16" xfId="56" applyNumberFormat="1" applyFont="1" applyFill="1" applyBorder="1" applyAlignment="1" applyProtection="1">
      <alignment horizontal="center" vertical="center"/>
      <protection/>
    </xf>
    <xf numFmtId="0" fontId="7" fillId="35" borderId="22" xfId="56" applyNumberFormat="1" applyFont="1" applyFill="1" applyBorder="1" applyAlignment="1" applyProtection="1">
      <alignment horizontal="center" vertical="center"/>
      <protection/>
    </xf>
    <xf numFmtId="221" fontId="2" fillId="35" borderId="113" xfId="56" applyNumberFormat="1" applyFont="1" applyFill="1" applyBorder="1" applyAlignment="1" applyProtection="1">
      <alignment horizontal="center" vertical="center"/>
      <protection/>
    </xf>
    <xf numFmtId="0" fontId="37" fillId="0" borderId="143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2" fillId="35" borderId="16" xfId="56" applyFont="1" applyFill="1" applyBorder="1" applyAlignment="1">
      <alignment horizontal="center" vertical="center" wrapText="1"/>
      <protection/>
    </xf>
    <xf numFmtId="0" fontId="2" fillId="35" borderId="79" xfId="56" applyFont="1" applyFill="1" applyBorder="1" applyAlignment="1">
      <alignment horizontal="center" vertical="center" wrapText="1"/>
      <protection/>
    </xf>
    <xf numFmtId="0" fontId="38" fillId="0" borderId="15" xfId="0" applyFont="1" applyFill="1" applyBorder="1" applyAlignment="1">
      <alignment horizontal="center"/>
    </xf>
    <xf numFmtId="49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5" xfId="56" applyFont="1" applyFill="1" applyBorder="1" applyAlignment="1">
      <alignment horizontal="center" vertical="center" wrapText="1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35" borderId="76" xfId="56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7" fillId="35" borderId="19" xfId="56" applyNumberFormat="1" applyFont="1" applyFill="1" applyBorder="1" applyAlignment="1" applyProtection="1">
      <alignment horizontal="center" vertical="center"/>
      <protection/>
    </xf>
    <xf numFmtId="0" fontId="2" fillId="35" borderId="15" xfId="56" applyNumberFormat="1" applyFont="1" applyFill="1" applyBorder="1" applyAlignment="1" applyProtection="1">
      <alignment horizontal="center" vertical="center"/>
      <protection/>
    </xf>
    <xf numFmtId="0" fontId="7" fillId="35" borderId="20" xfId="56" applyNumberFormat="1" applyFont="1" applyFill="1" applyBorder="1" applyAlignment="1" applyProtection="1">
      <alignment horizontal="center" vertical="center"/>
      <protection/>
    </xf>
    <xf numFmtId="221" fontId="2" fillId="35" borderId="85" xfId="56" applyNumberFormat="1" applyFont="1" applyFill="1" applyBorder="1" applyAlignment="1" applyProtection="1">
      <alignment horizontal="center" vertical="center"/>
      <protection/>
    </xf>
    <xf numFmtId="0" fontId="2" fillId="35" borderId="17" xfId="56" applyFont="1" applyFill="1" applyBorder="1" applyAlignment="1">
      <alignment horizontal="center" vertical="center" wrapText="1"/>
      <protection/>
    </xf>
    <xf numFmtId="0" fontId="2" fillId="35" borderId="183" xfId="56" applyNumberFormat="1" applyFont="1" applyFill="1" applyBorder="1" applyAlignment="1" applyProtection="1">
      <alignment horizontal="center" vertical="center"/>
      <protection/>
    </xf>
    <xf numFmtId="0" fontId="2" fillId="35" borderId="160" xfId="56" applyNumberFormat="1" applyFont="1" applyFill="1" applyBorder="1" applyAlignment="1" applyProtection="1">
      <alignment horizontal="left" vertical="center" wrapText="1"/>
      <protection/>
    </xf>
    <xf numFmtId="0" fontId="7" fillId="35" borderId="75" xfId="56" applyNumberFormat="1" applyFont="1" applyFill="1" applyBorder="1" applyAlignment="1" applyProtection="1">
      <alignment horizontal="center" vertical="center"/>
      <protection/>
    </xf>
    <xf numFmtId="0" fontId="2" fillId="35" borderId="54" xfId="56" applyNumberFormat="1" applyFont="1" applyFill="1" applyBorder="1" applyAlignment="1" applyProtection="1">
      <alignment horizontal="center" vertical="center"/>
      <protection/>
    </xf>
    <xf numFmtId="0" fontId="7" fillId="35" borderId="55" xfId="56" applyNumberFormat="1" applyFont="1" applyFill="1" applyBorder="1" applyAlignment="1" applyProtection="1">
      <alignment horizontal="center" vertical="center"/>
      <protection/>
    </xf>
    <xf numFmtId="221" fontId="2" fillId="35" borderId="186" xfId="56" applyNumberFormat="1" applyFont="1" applyFill="1" applyBorder="1" applyAlignment="1" applyProtection="1">
      <alignment horizontal="center" vertical="center"/>
      <protection/>
    </xf>
    <xf numFmtId="0" fontId="37" fillId="0" borderId="187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2" fillId="35" borderId="54" xfId="56" applyFont="1" applyFill="1" applyBorder="1" applyAlignment="1">
      <alignment horizontal="center" vertical="center" wrapText="1"/>
      <protection/>
    </xf>
    <xf numFmtId="0" fontId="2" fillId="35" borderId="133" xfId="56" applyFont="1" applyFill="1" applyBorder="1" applyAlignment="1">
      <alignment horizontal="center" vertical="center" wrapText="1"/>
      <protection/>
    </xf>
    <xf numFmtId="0" fontId="41" fillId="35" borderId="15" xfId="56" applyNumberFormat="1" applyFont="1" applyFill="1" applyBorder="1" applyAlignment="1" applyProtection="1">
      <alignment horizontal="center" vertical="center"/>
      <protection/>
    </xf>
    <xf numFmtId="0" fontId="42" fillId="35" borderId="15" xfId="56" applyNumberFormat="1" applyFont="1" applyFill="1" applyBorder="1" applyAlignment="1" applyProtection="1">
      <alignment horizontal="center" vertical="center"/>
      <protection/>
    </xf>
    <xf numFmtId="221" fontId="41" fillId="35" borderId="15" xfId="56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35" borderId="15" xfId="56" applyFont="1" applyFill="1" applyBorder="1" applyAlignment="1">
      <alignment horizontal="center" vertical="center" wrapText="1"/>
      <protection/>
    </xf>
    <xf numFmtId="49" fontId="47" fillId="0" borderId="15" xfId="0" applyNumberFormat="1" applyFont="1" applyFill="1" applyBorder="1" applyAlignment="1" applyProtection="1">
      <alignment horizontal="center" vertical="center" wrapText="1"/>
      <protection/>
    </xf>
    <xf numFmtId="49" fontId="40" fillId="0" borderId="15" xfId="0" applyNumberFormat="1" applyFont="1" applyFill="1" applyBorder="1" applyAlignment="1" applyProtection="1">
      <alignment horizontal="center" vertical="center" wrapText="1"/>
      <protection/>
    </xf>
    <xf numFmtId="49" fontId="38" fillId="0" borderId="143" xfId="0" applyNumberFormat="1" applyFont="1" applyFill="1" applyBorder="1" applyAlignment="1" applyProtection="1">
      <alignment horizontal="center" vertical="center"/>
      <protection/>
    </xf>
    <xf numFmtId="0" fontId="38" fillId="0" borderId="21" xfId="0" applyFont="1" applyFill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 vertical="center"/>
      <protection/>
    </xf>
    <xf numFmtId="210" fontId="38" fillId="0" borderId="22" xfId="0" applyNumberFormat="1" applyFont="1" applyFill="1" applyBorder="1" applyAlignment="1" applyProtection="1">
      <alignment horizontal="center" vertical="center"/>
      <protection/>
    </xf>
    <xf numFmtId="0" fontId="38" fillId="0" borderId="16" xfId="0" applyFont="1" applyFill="1" applyBorder="1" applyAlignment="1">
      <alignment horizontal="center"/>
    </xf>
    <xf numFmtId="0" fontId="38" fillId="0" borderId="73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/>
    </xf>
    <xf numFmtId="0" fontId="38" fillId="0" borderId="72" xfId="0" applyFont="1" applyFill="1" applyBorder="1" applyAlignment="1">
      <alignment horizontal="center"/>
    </xf>
    <xf numFmtId="1" fontId="38" fillId="0" borderId="5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49" fontId="38" fillId="0" borderId="76" xfId="0" applyNumberFormat="1" applyFont="1" applyFill="1" applyBorder="1" applyAlignment="1" applyProtection="1">
      <alignment horizontal="center" vertical="center"/>
      <protection/>
    </xf>
    <xf numFmtId="49" fontId="2" fillId="0" borderId="178" xfId="56" applyNumberFormat="1" applyFont="1" applyFill="1" applyBorder="1" applyAlignment="1">
      <alignment vertical="center" wrapText="1"/>
      <protection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188" xfId="0" applyFont="1" applyBorder="1" applyAlignment="1">
      <alignment horizontal="center"/>
    </xf>
    <xf numFmtId="0" fontId="7" fillId="0" borderId="18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62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188" xfId="0" applyFont="1" applyBorder="1" applyAlignment="1">
      <alignment horizontal="center" wrapText="1"/>
    </xf>
    <xf numFmtId="0" fontId="2" fillId="0" borderId="44" xfId="0" applyFont="1" applyBorder="1" applyAlignment="1">
      <alignment/>
    </xf>
    <xf numFmtId="210" fontId="2" fillId="0" borderId="178" xfId="56" applyNumberFormat="1" applyFont="1" applyFill="1" applyBorder="1" applyAlignment="1" applyProtection="1">
      <alignment horizontal="left" vertical="center"/>
      <protection/>
    </xf>
    <xf numFmtId="0" fontId="2" fillId="0" borderId="162" xfId="0" applyFont="1" applyBorder="1" applyAlignment="1">
      <alignment/>
    </xf>
    <xf numFmtId="0" fontId="2" fillId="0" borderId="144" xfId="0" applyFont="1" applyBorder="1" applyAlignment="1">
      <alignment horizontal="center"/>
    </xf>
    <xf numFmtId="0" fontId="2" fillId="0" borderId="171" xfId="0" applyFont="1" applyBorder="1" applyAlignment="1">
      <alignment/>
    </xf>
    <xf numFmtId="0" fontId="2" fillId="0" borderId="190" xfId="0" applyFont="1" applyBorder="1" applyAlignment="1">
      <alignment horizontal="center"/>
    </xf>
    <xf numFmtId="0" fontId="2" fillId="0" borderId="190" xfId="0" applyFont="1" applyBorder="1" applyAlignment="1">
      <alignment/>
    </xf>
    <xf numFmtId="0" fontId="2" fillId="0" borderId="144" xfId="0" applyFont="1" applyBorder="1" applyAlignment="1">
      <alignment/>
    </xf>
    <xf numFmtId="0" fontId="6" fillId="0" borderId="178" xfId="56" applyNumberFormat="1" applyFont="1" applyFill="1" applyBorder="1" applyAlignment="1" applyProtection="1">
      <alignment horizontal="left" vertical="center"/>
      <protection/>
    </xf>
    <xf numFmtId="0" fontId="6" fillId="0" borderId="190" xfId="0" applyFont="1" applyBorder="1" applyAlignment="1">
      <alignment horizontal="center"/>
    </xf>
    <xf numFmtId="0" fontId="6" fillId="0" borderId="162" xfId="0" applyFont="1" applyBorder="1" applyAlignment="1">
      <alignment horizontal="center"/>
    </xf>
    <xf numFmtId="0" fontId="2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 horizontal="center"/>
    </xf>
    <xf numFmtId="0" fontId="41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/>
    </xf>
    <xf numFmtId="0" fontId="41" fillId="0" borderId="144" xfId="0" applyFont="1" applyBorder="1" applyAlignment="1">
      <alignment horizontal="center"/>
    </xf>
    <xf numFmtId="0" fontId="41" fillId="0" borderId="171" xfId="0" applyFont="1" applyBorder="1" applyAlignment="1">
      <alignment/>
    </xf>
    <xf numFmtId="0" fontId="41" fillId="0" borderId="190" xfId="0" applyFont="1" applyBorder="1" applyAlignment="1">
      <alignment horizontal="center"/>
    </xf>
    <xf numFmtId="0" fontId="41" fillId="0" borderId="190" xfId="0" applyFont="1" applyBorder="1" applyAlignment="1">
      <alignment/>
    </xf>
    <xf numFmtId="0" fontId="41" fillId="0" borderId="144" xfId="0" applyFont="1" applyBorder="1" applyAlignment="1">
      <alignment/>
    </xf>
    <xf numFmtId="49" fontId="41" fillId="0" borderId="76" xfId="0" applyNumberFormat="1" applyFont="1" applyFill="1" applyBorder="1" applyAlignment="1" applyProtection="1">
      <alignment horizontal="center" vertical="center"/>
      <protection/>
    </xf>
    <xf numFmtId="49" fontId="41" fillId="0" borderId="178" xfId="56" applyNumberFormat="1" applyFont="1" applyFill="1" applyBorder="1" applyAlignment="1">
      <alignment vertical="center" wrapText="1"/>
      <protection/>
    </xf>
    <xf numFmtId="0" fontId="41" fillId="0" borderId="162" xfId="0" applyFont="1" applyBorder="1" applyAlignment="1">
      <alignment horizontal="center" wrapText="1"/>
    </xf>
    <xf numFmtId="0" fontId="45" fillId="0" borderId="171" xfId="0" applyFont="1" applyBorder="1" applyAlignment="1">
      <alignment horizontal="center"/>
    </xf>
    <xf numFmtId="0" fontId="41" fillId="0" borderId="190" xfId="0" applyFont="1" applyBorder="1" applyAlignment="1">
      <alignment horizontal="center" wrapText="1"/>
    </xf>
    <xf numFmtId="0" fontId="41" fillId="0" borderId="144" xfId="0" applyFont="1" applyBorder="1" applyAlignment="1">
      <alignment horizontal="center" wrapText="1"/>
    </xf>
    <xf numFmtId="0" fontId="38" fillId="34" borderId="178" xfId="0" applyNumberFormat="1" applyFont="1" applyFill="1" applyBorder="1" applyAlignment="1" applyProtection="1">
      <alignment horizontal="left" vertical="center" wrapText="1"/>
      <protection/>
    </xf>
    <xf numFmtId="0" fontId="38" fillId="34" borderId="19" xfId="0" applyNumberFormat="1" applyFont="1" applyFill="1" applyBorder="1" applyAlignment="1" applyProtection="1">
      <alignment horizontal="center" vertical="center"/>
      <protection/>
    </xf>
    <xf numFmtId="0" fontId="38" fillId="34" borderId="15" xfId="0" applyNumberFormat="1" applyFont="1" applyFill="1" applyBorder="1" applyAlignment="1" applyProtection="1">
      <alignment horizontal="center" vertical="center"/>
      <protection/>
    </xf>
    <xf numFmtId="0" fontId="38" fillId="34" borderId="20" xfId="0" applyNumberFormat="1" applyFont="1" applyFill="1" applyBorder="1" applyAlignment="1" applyProtection="1">
      <alignment horizontal="center" vertical="center"/>
      <protection/>
    </xf>
    <xf numFmtId="208" fontId="38" fillId="34" borderId="76" xfId="0" applyNumberFormat="1" applyFont="1" applyFill="1" applyBorder="1" applyAlignment="1">
      <alignment horizontal="center"/>
    </xf>
    <xf numFmtId="0" fontId="37" fillId="34" borderId="78" xfId="0" applyFont="1" applyFill="1" applyBorder="1" applyAlignment="1">
      <alignment horizontal="center"/>
    </xf>
    <xf numFmtId="0" fontId="38" fillId="34" borderId="59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1" fontId="38" fillId="34" borderId="19" xfId="0" applyNumberFormat="1" applyFont="1" applyFill="1" applyBorder="1" applyAlignment="1">
      <alignment horizontal="center"/>
    </xf>
    <xf numFmtId="1" fontId="38" fillId="34" borderId="15" xfId="0" applyNumberFormat="1" applyFont="1" applyFill="1" applyBorder="1" applyAlignment="1">
      <alignment horizontal="center"/>
    </xf>
    <xf numFmtId="0" fontId="2" fillId="34" borderId="144" xfId="0" applyFont="1" applyFill="1" applyBorder="1" applyAlignment="1">
      <alignment horizontal="center"/>
    </xf>
    <xf numFmtId="0" fontId="2" fillId="0" borderId="162" xfId="0" applyFont="1" applyBorder="1" applyAlignment="1">
      <alignment horizontal="center" wrapText="1"/>
    </xf>
    <xf numFmtId="0" fontId="2" fillId="0" borderId="171" xfId="0" applyFont="1" applyBorder="1" applyAlignment="1">
      <alignment horizontal="center"/>
    </xf>
    <xf numFmtId="0" fontId="2" fillId="0" borderId="190" xfId="0" applyFont="1" applyBorder="1" applyAlignment="1">
      <alignment horizontal="center" wrapText="1"/>
    </xf>
    <xf numFmtId="0" fontId="2" fillId="0" borderId="144" xfId="0" applyFont="1" applyBorder="1" applyAlignment="1">
      <alignment horizontal="center" wrapText="1"/>
    </xf>
    <xf numFmtId="49" fontId="2" fillId="0" borderId="178" xfId="56" applyNumberFormat="1" applyFont="1" applyFill="1" applyBorder="1" applyAlignment="1">
      <alignment horizontal="left" vertical="center" wrapText="1"/>
      <protection/>
    </xf>
    <xf numFmtId="49" fontId="2" fillId="0" borderId="147" xfId="56" applyNumberFormat="1" applyFont="1" applyFill="1" applyBorder="1" applyAlignment="1">
      <alignment horizontal="left" vertical="center" wrapText="1"/>
      <protection/>
    </xf>
    <xf numFmtId="0" fontId="2" fillId="0" borderId="96" xfId="0" applyFont="1" applyBorder="1" applyAlignment="1">
      <alignment horizontal="center" wrapText="1"/>
    </xf>
    <xf numFmtId="0" fontId="2" fillId="0" borderId="9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41" fillId="0" borderId="15" xfId="56" applyNumberFormat="1" applyFont="1" applyFill="1" applyBorder="1" applyAlignment="1">
      <alignment horizontal="left" vertical="center" wrapText="1"/>
      <protection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49" fontId="2" fillId="36" borderId="15" xfId="0" applyNumberFormat="1" applyFont="1" applyFill="1" applyBorder="1" applyAlignment="1" applyProtection="1">
      <alignment horizontal="center" vertical="center"/>
      <protection/>
    </xf>
    <xf numFmtId="49" fontId="2" fillId="36" borderId="15" xfId="56" applyNumberFormat="1" applyFont="1" applyFill="1" applyBorder="1" applyAlignment="1">
      <alignment horizontal="left" vertical="center" wrapText="1"/>
      <protection/>
    </xf>
    <xf numFmtId="0" fontId="2" fillId="36" borderId="15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>
      <alignment horizontal="center"/>
    </xf>
    <xf numFmtId="0" fontId="2" fillId="35" borderId="162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188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2" fillId="35" borderId="188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/>
    </xf>
    <xf numFmtId="208" fontId="43" fillId="0" borderId="137" xfId="0" applyNumberFormat="1" applyFont="1" applyFill="1" applyBorder="1" applyAlignment="1">
      <alignment horizontal="center" vertical="center"/>
    </xf>
    <xf numFmtId="0" fontId="43" fillId="0" borderId="82" xfId="0" applyNumberFormat="1" applyFont="1" applyFill="1" applyBorder="1" applyAlignment="1" applyProtection="1">
      <alignment horizontal="center" vertical="center"/>
      <protection/>
    </xf>
    <xf numFmtId="0" fontId="43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138" xfId="0" applyNumberFormat="1" applyFont="1" applyFill="1" applyBorder="1" applyAlignment="1" applyProtection="1">
      <alignment horizontal="center" vertical="center"/>
      <protection/>
    </xf>
    <xf numFmtId="221" fontId="2" fillId="0" borderId="190" xfId="0" applyNumberFormat="1" applyFont="1" applyBorder="1" applyAlignment="1">
      <alignment horizontal="center"/>
    </xf>
    <xf numFmtId="221" fontId="2" fillId="0" borderId="115" xfId="0" applyNumberFormat="1" applyFont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208" fontId="2" fillId="34" borderId="19" xfId="0" applyNumberFormat="1" applyFont="1" applyFill="1" applyBorder="1" applyAlignment="1">
      <alignment horizontal="center" vertical="center" wrapText="1"/>
    </xf>
    <xf numFmtId="208" fontId="2" fillId="34" borderId="15" xfId="0" applyNumberFormat="1" applyFont="1" applyFill="1" applyBorder="1" applyAlignment="1">
      <alignment horizontal="center" vertical="center" wrapText="1"/>
    </xf>
    <xf numFmtId="208" fontId="2" fillId="34" borderId="20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1" fontId="2" fillId="34" borderId="15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41" fillId="34" borderId="15" xfId="0" applyNumberFormat="1" applyFont="1" applyFill="1" applyBorder="1" applyAlignment="1" applyProtection="1">
      <alignment horizontal="center" vertical="center"/>
      <protection/>
    </xf>
    <xf numFmtId="0" fontId="38" fillId="0" borderId="54" xfId="0" applyFont="1" applyFill="1" applyBorder="1" applyAlignment="1">
      <alignment horizontal="center"/>
    </xf>
    <xf numFmtId="49" fontId="39" fillId="0" borderId="54" xfId="0" applyNumberFormat="1" applyFont="1" applyFill="1" applyBorder="1" applyAlignment="1" applyProtection="1">
      <alignment horizontal="center" vertical="center" wrapText="1"/>
      <protection/>
    </xf>
    <xf numFmtId="49" fontId="38" fillId="0" borderId="78" xfId="0" applyNumberFormat="1" applyFont="1" applyFill="1" applyBorder="1" applyAlignment="1" applyProtection="1">
      <alignment horizontal="center" vertical="center"/>
      <protection/>
    </xf>
    <xf numFmtId="49" fontId="38" fillId="0" borderId="191" xfId="0" applyNumberFormat="1" applyFont="1" applyFill="1" applyBorder="1" applyAlignment="1">
      <alignment vertical="center" wrapText="1"/>
    </xf>
    <xf numFmtId="0" fontId="38" fillId="0" borderId="72" xfId="0" applyNumberFormat="1" applyFont="1" applyFill="1" applyBorder="1" applyAlignment="1" applyProtection="1">
      <alignment horizontal="center" vertical="center"/>
      <protection/>
    </xf>
    <xf numFmtId="210" fontId="38" fillId="0" borderId="73" xfId="0" applyNumberFormat="1" applyFont="1" applyFill="1" applyBorder="1" applyAlignment="1" applyProtection="1">
      <alignment horizontal="center" vertical="center"/>
      <protection/>
    </xf>
    <xf numFmtId="0" fontId="37" fillId="0" borderId="78" xfId="0" applyFont="1" applyFill="1" applyBorder="1" applyAlignment="1">
      <alignment horizontal="center"/>
    </xf>
    <xf numFmtId="206" fontId="2" fillId="0" borderId="58" xfId="0" applyNumberFormat="1" applyFont="1" applyFill="1" applyBorder="1" applyAlignment="1" applyProtection="1">
      <alignment vertical="center"/>
      <protection/>
    </xf>
    <xf numFmtId="206" fontId="2" fillId="0" borderId="155" xfId="0" applyNumberFormat="1" applyFont="1" applyFill="1" applyBorder="1" applyAlignment="1" applyProtection="1">
      <alignment vertical="center"/>
      <protection/>
    </xf>
    <xf numFmtId="0" fontId="41" fillId="35" borderId="15" xfId="56" applyNumberFormat="1" applyFont="1" applyFill="1" applyBorder="1" applyAlignment="1" applyProtection="1">
      <alignment horizontal="left" vertical="center" wrapText="1"/>
      <protection/>
    </xf>
    <xf numFmtId="206" fontId="2" fillId="0" borderId="15" xfId="0" applyNumberFormat="1" applyFont="1" applyFill="1" applyBorder="1" applyAlignment="1" applyProtection="1">
      <alignment vertical="center"/>
      <protection/>
    </xf>
    <xf numFmtId="219" fontId="2" fillId="0" borderId="115" xfId="0" applyNumberFormat="1" applyFont="1" applyBorder="1" applyAlignment="1">
      <alignment horizontal="center"/>
    </xf>
    <xf numFmtId="1" fontId="43" fillId="0" borderId="42" xfId="0" applyNumberFormat="1" applyFont="1" applyFill="1" applyBorder="1" applyAlignment="1">
      <alignment horizontal="center" vertical="center"/>
    </xf>
    <xf numFmtId="1" fontId="43" fillId="0" borderId="43" xfId="0" applyNumberFormat="1" applyFont="1" applyFill="1" applyBorder="1" applyAlignment="1" applyProtection="1">
      <alignment horizontal="center" vertical="center"/>
      <protection/>
    </xf>
    <xf numFmtId="49" fontId="2" fillId="37" borderId="15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vertical="center" wrapText="1"/>
    </xf>
    <xf numFmtId="0" fontId="6" fillId="37" borderId="15" xfId="0" applyFont="1" applyFill="1" applyBorder="1" applyAlignment="1">
      <alignment horizontal="center" vertical="center" wrapText="1"/>
    </xf>
    <xf numFmtId="207" fontId="6" fillId="37" borderId="17" xfId="0" applyNumberFormat="1" applyFont="1" applyFill="1" applyBorder="1" applyAlignment="1" applyProtection="1">
      <alignment horizontal="center" vertical="center"/>
      <protection/>
    </xf>
    <xf numFmtId="208" fontId="43" fillId="37" borderId="164" xfId="0" applyNumberFormat="1" applyFont="1" applyFill="1" applyBorder="1" applyAlignment="1" applyProtection="1">
      <alignment horizontal="center" vertical="center"/>
      <protection/>
    </xf>
    <xf numFmtId="1" fontId="6" fillId="37" borderId="19" xfId="0" applyNumberFormat="1" applyFont="1" applyFill="1" applyBorder="1" applyAlignment="1" applyProtection="1">
      <alignment horizontal="center" vertical="center"/>
      <protection/>
    </xf>
    <xf numFmtId="208" fontId="6" fillId="37" borderId="15" xfId="0" applyNumberFormat="1" applyFont="1" applyFill="1" applyBorder="1" applyAlignment="1" applyProtection="1">
      <alignment horizontal="center" vertical="center"/>
      <protection/>
    </xf>
    <xf numFmtId="208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27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49" fontId="2" fillId="37" borderId="15" xfId="0" applyNumberFormat="1" applyFont="1" applyFill="1" applyBorder="1" applyAlignment="1">
      <alignment horizontal="right" vertical="center" wrapText="1"/>
    </xf>
    <xf numFmtId="207" fontId="2" fillId="37" borderId="17" xfId="0" applyNumberFormat="1" applyFont="1" applyFill="1" applyBorder="1" applyAlignment="1" applyProtection="1">
      <alignment horizontal="center" vertical="center"/>
      <protection/>
    </xf>
    <xf numFmtId="208" fontId="41" fillId="37" borderId="164" xfId="0" applyNumberFormat="1" applyFont="1" applyFill="1" applyBorder="1" applyAlignment="1" applyProtection="1">
      <alignment horizontal="center" vertical="center"/>
      <protection/>
    </xf>
    <xf numFmtId="1" fontId="2" fillId="37" borderId="19" xfId="0" applyNumberFormat="1" applyFont="1" applyFill="1" applyBorder="1" applyAlignment="1" applyProtection="1">
      <alignment horizontal="center" vertical="center"/>
      <protection/>
    </xf>
    <xf numFmtId="206" fontId="2" fillId="37" borderId="15" xfId="0" applyNumberFormat="1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 wrapText="1"/>
    </xf>
    <xf numFmtId="206" fontId="2" fillId="37" borderId="20" xfId="0" applyNumberFormat="1" applyFont="1" applyFill="1" applyBorder="1" applyAlignment="1">
      <alignment horizontal="center" vertical="center" wrapText="1"/>
    </xf>
    <xf numFmtId="1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horizontal="center" vertical="center" wrapText="1"/>
    </xf>
    <xf numFmtId="0" fontId="41" fillId="37" borderId="76" xfId="0" applyNumberFormat="1" applyFont="1" applyFill="1" applyBorder="1" applyAlignment="1" applyProtection="1">
      <alignment horizontal="center" vertical="center"/>
      <protection/>
    </xf>
    <xf numFmtId="0" fontId="6" fillId="37" borderId="19" xfId="0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/>
    </xf>
    <xf numFmtId="208" fontId="2" fillId="37" borderId="27" xfId="0" applyNumberFormat="1" applyFont="1" applyFill="1" applyBorder="1" applyAlignment="1">
      <alignment horizontal="center" vertical="center" wrapText="1"/>
    </xf>
    <xf numFmtId="208" fontId="2" fillId="37" borderId="15" xfId="0" applyNumberFormat="1" applyFont="1" applyFill="1" applyBorder="1" applyAlignment="1">
      <alignment horizontal="center" vertical="center" wrapText="1"/>
    </xf>
    <xf numFmtId="208" fontId="2" fillId="37" borderId="20" xfId="0" applyNumberFormat="1" applyFont="1" applyFill="1" applyBorder="1" applyAlignment="1">
      <alignment horizontal="center" vertical="center" wrapText="1"/>
    </xf>
    <xf numFmtId="208" fontId="2" fillId="37" borderId="19" xfId="0" applyNumberFormat="1" applyFont="1" applyFill="1" applyBorder="1" applyAlignment="1">
      <alignment horizontal="center" vertical="center" wrapText="1"/>
    </xf>
    <xf numFmtId="0" fontId="35" fillId="37" borderId="0" xfId="0" applyFont="1" applyFill="1" applyAlignment="1">
      <alignment/>
    </xf>
    <xf numFmtId="0" fontId="2" fillId="37" borderId="80" xfId="0" applyFont="1" applyFill="1" applyBorder="1" applyAlignment="1">
      <alignment horizontal="center" vertical="center" wrapText="1"/>
    </xf>
    <xf numFmtId="206" fontId="2" fillId="37" borderId="58" xfId="0" applyNumberFormat="1" applyFont="1" applyFill="1" applyBorder="1" applyAlignment="1" applyProtection="1">
      <alignment vertical="center"/>
      <protection/>
    </xf>
    <xf numFmtId="206" fontId="2" fillId="37" borderId="155" xfId="0" applyNumberFormat="1" applyFont="1" applyFill="1" applyBorder="1" applyAlignment="1" applyProtection="1">
      <alignment vertical="center"/>
      <protection/>
    </xf>
    <xf numFmtId="0" fontId="2" fillId="37" borderId="12" xfId="0" applyFont="1" applyFill="1" applyBorder="1" applyAlignment="1">
      <alignment horizontal="left" vertical="center" wrapText="1"/>
    </xf>
    <xf numFmtId="0" fontId="37" fillId="37" borderId="143" xfId="0" applyFont="1" applyFill="1" applyBorder="1" applyAlignment="1">
      <alignment horizontal="center"/>
    </xf>
    <xf numFmtId="0" fontId="38" fillId="37" borderId="21" xfId="0" applyFont="1" applyFill="1" applyBorder="1" applyAlignment="1">
      <alignment horizontal="center"/>
    </xf>
    <xf numFmtId="0" fontId="2" fillId="37" borderId="83" xfId="0" applyFont="1" applyFill="1" applyBorder="1" applyAlignment="1">
      <alignment horizontal="center" vertical="center" wrapText="1"/>
    </xf>
    <xf numFmtId="0" fontId="2" fillId="37" borderId="86" xfId="0" applyFont="1" applyFill="1" applyBorder="1" applyAlignment="1">
      <alignment horizontal="center" vertical="center" wrapText="1"/>
    </xf>
    <xf numFmtId="0" fontId="2" fillId="37" borderId="90" xfId="0" applyFont="1" applyFill="1" applyBorder="1" applyAlignment="1">
      <alignment horizontal="center" vertical="center" wrapText="1"/>
    </xf>
    <xf numFmtId="49" fontId="2" fillId="37" borderId="178" xfId="56" applyNumberFormat="1" applyFont="1" applyFill="1" applyBorder="1" applyAlignment="1">
      <alignment vertical="center" wrapText="1"/>
      <protection/>
    </xf>
    <xf numFmtId="0" fontId="2" fillId="37" borderId="44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 horizontal="center"/>
    </xf>
    <xf numFmtId="0" fontId="2" fillId="37" borderId="188" xfId="0" applyFont="1" applyFill="1" applyBorder="1" applyAlignment="1">
      <alignment horizontal="center"/>
    </xf>
    <xf numFmtId="0" fontId="7" fillId="37" borderId="189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 wrapText="1"/>
    </xf>
    <xf numFmtId="0" fontId="2" fillId="37" borderId="188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/>
    </xf>
    <xf numFmtId="210" fontId="2" fillId="37" borderId="178" xfId="56" applyNumberFormat="1" applyFont="1" applyFill="1" applyBorder="1" applyAlignment="1" applyProtection="1">
      <alignment horizontal="left" vertical="center"/>
      <protection/>
    </xf>
    <xf numFmtId="0" fontId="2" fillId="37" borderId="162" xfId="0" applyFont="1" applyFill="1" applyBorder="1" applyAlignment="1">
      <alignment/>
    </xf>
    <xf numFmtId="0" fontId="2" fillId="37" borderId="144" xfId="0" applyFont="1" applyFill="1" applyBorder="1" applyAlignment="1">
      <alignment horizontal="center"/>
    </xf>
    <xf numFmtId="0" fontId="2" fillId="37" borderId="171" xfId="0" applyFont="1" applyFill="1" applyBorder="1" applyAlignment="1">
      <alignment/>
    </xf>
    <xf numFmtId="0" fontId="2" fillId="37" borderId="190" xfId="0" applyFont="1" applyFill="1" applyBorder="1" applyAlignment="1">
      <alignment horizontal="center"/>
    </xf>
    <xf numFmtId="0" fontId="2" fillId="37" borderId="190" xfId="0" applyFont="1" applyFill="1" applyBorder="1" applyAlignment="1">
      <alignment/>
    </xf>
    <xf numFmtId="0" fontId="2" fillId="37" borderId="144" xfId="0" applyFont="1" applyFill="1" applyBorder="1" applyAlignment="1">
      <alignment/>
    </xf>
    <xf numFmtId="0" fontId="6" fillId="37" borderId="178" xfId="56" applyNumberFormat="1" applyFont="1" applyFill="1" applyBorder="1" applyAlignment="1" applyProtection="1">
      <alignment horizontal="left" vertical="center"/>
      <protection/>
    </xf>
    <xf numFmtId="0" fontId="6" fillId="37" borderId="190" xfId="0" applyFont="1" applyFill="1" applyBorder="1" applyAlignment="1">
      <alignment horizontal="center"/>
    </xf>
    <xf numFmtId="0" fontId="6" fillId="37" borderId="162" xfId="0" applyFont="1" applyFill="1" applyBorder="1" applyAlignment="1">
      <alignment horizontal="center"/>
    </xf>
    <xf numFmtId="0" fontId="2" fillId="37" borderId="178" xfId="56" applyNumberFormat="1" applyFont="1" applyFill="1" applyBorder="1" applyAlignment="1" applyProtection="1">
      <alignment horizontal="left" vertical="center"/>
      <protection/>
    </xf>
    <xf numFmtId="221" fontId="2" fillId="37" borderId="190" xfId="0" applyNumberFormat="1" applyFont="1" applyFill="1" applyBorder="1" applyAlignment="1">
      <alignment horizontal="center"/>
    </xf>
    <xf numFmtId="0" fontId="38" fillId="37" borderId="15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 wrapText="1"/>
    </xf>
    <xf numFmtId="0" fontId="2" fillId="37" borderId="171" xfId="0" applyFont="1" applyFill="1" applyBorder="1" applyAlignment="1">
      <alignment horizontal="center"/>
    </xf>
    <xf numFmtId="0" fontId="2" fillId="37" borderId="190" xfId="0" applyFont="1" applyFill="1" applyBorder="1" applyAlignment="1">
      <alignment horizontal="center" wrapText="1"/>
    </xf>
    <xf numFmtId="0" fontId="2" fillId="37" borderId="144" xfId="0" applyFont="1" applyFill="1" applyBorder="1" applyAlignment="1">
      <alignment horizontal="center" wrapText="1"/>
    </xf>
    <xf numFmtId="49" fontId="2" fillId="37" borderId="178" xfId="56" applyNumberFormat="1" applyFont="1" applyFill="1" applyBorder="1" applyAlignment="1">
      <alignment horizontal="left" vertical="center" wrapText="1"/>
      <protection/>
    </xf>
    <xf numFmtId="49" fontId="2" fillId="37" borderId="147" xfId="56" applyNumberFormat="1" applyFont="1" applyFill="1" applyBorder="1" applyAlignment="1">
      <alignment horizontal="left" vertical="center" wrapText="1"/>
      <protection/>
    </xf>
    <xf numFmtId="0" fontId="2" fillId="37" borderId="96" xfId="0" applyFont="1" applyFill="1" applyBorder="1" applyAlignment="1">
      <alignment horizontal="center" wrapText="1"/>
    </xf>
    <xf numFmtId="0" fontId="2" fillId="37" borderId="96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7" fillId="37" borderId="114" xfId="0" applyFont="1" applyFill="1" applyBorder="1" applyAlignment="1">
      <alignment horizontal="center"/>
    </xf>
    <xf numFmtId="221" fontId="2" fillId="37" borderId="115" xfId="0" applyNumberFormat="1" applyFont="1" applyFill="1" applyBorder="1" applyAlignment="1">
      <alignment horizontal="center"/>
    </xf>
    <xf numFmtId="219" fontId="2" fillId="37" borderId="115" xfId="0" applyNumberFormat="1" applyFont="1" applyFill="1" applyBorder="1" applyAlignment="1">
      <alignment horizontal="center"/>
    </xf>
    <xf numFmtId="0" fontId="2" fillId="37" borderId="115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37" borderId="115" xfId="0" applyFont="1" applyFill="1" applyBorder="1" applyAlignment="1">
      <alignment horizontal="center"/>
    </xf>
    <xf numFmtId="49" fontId="2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8" xfId="0" applyNumberFormat="1" applyFont="1" applyFill="1" applyBorder="1" applyAlignment="1" applyProtection="1">
      <alignment horizontal="center" vertical="center"/>
      <protection/>
    </xf>
    <xf numFmtId="49" fontId="2" fillId="37" borderId="191" xfId="0" applyNumberFormat="1" applyFont="1" applyFill="1" applyBorder="1" applyAlignment="1">
      <alignment vertical="center" wrapText="1"/>
    </xf>
    <xf numFmtId="0" fontId="2" fillId="37" borderId="59" xfId="0" applyFont="1" applyFill="1" applyBorder="1" applyAlignment="1">
      <alignment horizontal="center" vertical="center" wrapText="1"/>
    </xf>
    <xf numFmtId="0" fontId="2" fillId="37" borderId="72" xfId="0" applyNumberFormat="1" applyFont="1" applyFill="1" applyBorder="1" applyAlignment="1" applyProtection="1">
      <alignment horizontal="center" vertical="center"/>
      <protection/>
    </xf>
    <xf numFmtId="210" fontId="2" fillId="37" borderId="73" xfId="0" applyNumberFormat="1" applyFont="1" applyFill="1" applyBorder="1" applyAlignment="1" applyProtection="1">
      <alignment horizontal="center" vertical="center"/>
      <protection/>
    </xf>
    <xf numFmtId="0" fontId="6" fillId="37" borderId="78" xfId="0" applyFont="1" applyFill="1" applyBorder="1" applyAlignment="1">
      <alignment horizontal="center"/>
    </xf>
    <xf numFmtId="0" fontId="2" fillId="37" borderId="59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/>
    </xf>
    <xf numFmtId="0" fontId="2" fillId="37" borderId="73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 vertical="center" wrapText="1"/>
    </xf>
    <xf numFmtId="0" fontId="2" fillId="37" borderId="73" xfId="0" applyFont="1" applyFill="1" applyBorder="1" applyAlignment="1">
      <alignment horizontal="center" vertical="center" wrapText="1"/>
    </xf>
    <xf numFmtId="1" fontId="2" fillId="37" borderId="59" xfId="0" applyNumberFormat="1" applyFont="1" applyFill="1" applyBorder="1" applyAlignment="1">
      <alignment horizontal="center"/>
    </xf>
    <xf numFmtId="49" fontId="2" fillId="37" borderId="143" xfId="0" applyNumberFormat="1" applyFont="1" applyFill="1" applyBorder="1" applyAlignment="1" applyProtection="1">
      <alignment horizontal="center" vertical="center"/>
      <protection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 applyProtection="1">
      <alignment horizontal="center" vertical="center"/>
      <protection/>
    </xf>
    <xf numFmtId="210" fontId="2" fillId="37" borderId="22" xfId="0" applyNumberFormat="1" applyFont="1" applyFill="1" applyBorder="1" applyAlignment="1" applyProtection="1">
      <alignment horizontal="center" vertical="center"/>
      <protection/>
    </xf>
    <xf numFmtId="0" fontId="6" fillId="37" borderId="143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49" fontId="2" fillId="37" borderId="76" xfId="0" applyNumberFormat="1" applyFont="1" applyFill="1" applyBorder="1" applyAlignment="1" applyProtection="1">
      <alignment horizontal="center" vertical="center"/>
      <protection/>
    </xf>
    <xf numFmtId="0" fontId="8" fillId="37" borderId="171" xfId="0" applyFont="1" applyFill="1" applyBorder="1" applyAlignment="1">
      <alignment horizontal="center"/>
    </xf>
    <xf numFmtId="0" fontId="2" fillId="37" borderId="178" xfId="0" applyNumberFormat="1" applyFont="1" applyFill="1" applyBorder="1" applyAlignment="1" applyProtection="1">
      <alignment horizontal="left" vertical="center" wrapText="1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37" borderId="15" xfId="0" applyNumberFormat="1" applyFont="1" applyFill="1" applyBorder="1" applyAlignment="1" applyProtection="1">
      <alignment horizontal="center" vertical="center"/>
      <protection/>
    </xf>
    <xf numFmtId="0" fontId="2" fillId="37" borderId="20" xfId="0" applyNumberFormat="1" applyFont="1" applyFill="1" applyBorder="1" applyAlignment="1" applyProtection="1">
      <alignment horizontal="center" vertical="center"/>
      <protection/>
    </xf>
    <xf numFmtId="208" fontId="2" fillId="37" borderId="76" xfId="0" applyNumberFormat="1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" fontId="2" fillId="37" borderId="19" xfId="0" applyNumberFormat="1" applyFont="1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left" vertical="center" wrapText="1"/>
    </xf>
    <xf numFmtId="0" fontId="2" fillId="37" borderId="143" xfId="56" applyNumberFormat="1" applyFont="1" applyFill="1" applyBorder="1" applyAlignment="1" applyProtection="1">
      <alignment horizontal="center" vertical="center"/>
      <protection/>
    </xf>
    <xf numFmtId="0" fontId="2" fillId="37" borderId="113" xfId="56" applyNumberFormat="1" applyFont="1" applyFill="1" applyBorder="1" applyAlignment="1" applyProtection="1">
      <alignment horizontal="left" vertical="center" wrapText="1"/>
      <protection/>
    </xf>
    <xf numFmtId="0" fontId="7" fillId="37" borderId="21" xfId="56" applyNumberFormat="1" applyFont="1" applyFill="1" applyBorder="1" applyAlignment="1" applyProtection="1">
      <alignment horizontal="center" vertical="center"/>
      <protection/>
    </xf>
    <xf numFmtId="0" fontId="2" fillId="37" borderId="16" xfId="56" applyNumberFormat="1" applyFont="1" applyFill="1" applyBorder="1" applyAlignment="1" applyProtection="1">
      <alignment horizontal="center" vertical="center"/>
      <protection/>
    </xf>
    <xf numFmtId="0" fontId="7" fillId="37" borderId="22" xfId="56" applyNumberFormat="1" applyFont="1" applyFill="1" applyBorder="1" applyAlignment="1" applyProtection="1">
      <alignment horizontal="center" vertical="center"/>
      <protection/>
    </xf>
    <xf numFmtId="221" fontId="2" fillId="37" borderId="113" xfId="56" applyNumberFormat="1" applyFont="1" applyFill="1" applyBorder="1" applyAlignment="1" applyProtection="1">
      <alignment horizontal="center" vertical="center"/>
      <protection/>
    </xf>
    <xf numFmtId="0" fontId="2" fillId="37" borderId="16" xfId="56" applyFont="1" applyFill="1" applyBorder="1" applyAlignment="1">
      <alignment horizontal="center" vertical="center" wrapText="1"/>
      <protection/>
    </xf>
    <xf numFmtId="0" fontId="2" fillId="37" borderId="79" xfId="56" applyFont="1" applyFill="1" applyBorder="1" applyAlignment="1">
      <alignment horizontal="center" vertical="center" wrapText="1"/>
      <protection/>
    </xf>
    <xf numFmtId="49" fontId="39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56" applyFont="1" applyFill="1" applyBorder="1" applyAlignment="1">
      <alignment horizontal="center" vertical="center" wrapText="1"/>
      <protection/>
    </xf>
    <xf numFmtId="0" fontId="2" fillId="37" borderId="109" xfId="0" applyFont="1" applyFill="1" applyBorder="1" applyAlignment="1">
      <alignment horizontal="center" vertical="center" wrapText="1"/>
    </xf>
    <xf numFmtId="0" fontId="2" fillId="37" borderId="185" xfId="0" applyFont="1" applyFill="1" applyBorder="1" applyAlignment="1">
      <alignment horizontal="center" vertical="center" wrapText="1"/>
    </xf>
    <xf numFmtId="0" fontId="2" fillId="37" borderId="110" xfId="0" applyFont="1" applyFill="1" applyBorder="1" applyAlignment="1">
      <alignment horizontal="center" vertical="center" wrapText="1"/>
    </xf>
    <xf numFmtId="0" fontId="2" fillId="37" borderId="76" xfId="56" applyNumberFormat="1" applyFont="1" applyFill="1" applyBorder="1" applyAlignment="1" applyProtection="1">
      <alignment horizontal="center" vertical="center"/>
      <protection/>
    </xf>
    <xf numFmtId="0" fontId="2" fillId="37" borderId="83" xfId="0" applyNumberFormat="1" applyFont="1" applyFill="1" applyBorder="1" applyAlignment="1">
      <alignment horizontal="center" vertical="center" wrapText="1"/>
    </xf>
    <xf numFmtId="0" fontId="2" fillId="37" borderId="86" xfId="0" applyNumberFormat="1" applyFont="1" applyFill="1" applyBorder="1" applyAlignment="1">
      <alignment horizontal="center" vertical="center" wrapText="1"/>
    </xf>
    <xf numFmtId="0" fontId="2" fillId="37" borderId="90" xfId="0" applyNumberFormat="1" applyFont="1" applyFill="1" applyBorder="1" applyAlignment="1">
      <alignment horizontal="center" vertical="center" wrapText="1"/>
    </xf>
    <xf numFmtId="0" fontId="7" fillId="37" borderId="19" xfId="56" applyNumberFormat="1" applyFont="1" applyFill="1" applyBorder="1" applyAlignment="1" applyProtection="1">
      <alignment horizontal="center" vertical="center"/>
      <protection/>
    </xf>
    <xf numFmtId="0" fontId="2" fillId="37" borderId="15" xfId="56" applyNumberFormat="1" applyFont="1" applyFill="1" applyBorder="1" applyAlignment="1" applyProtection="1">
      <alignment horizontal="center" vertical="center"/>
      <protection/>
    </xf>
    <xf numFmtId="0" fontId="7" fillId="37" borderId="20" xfId="56" applyNumberFormat="1" applyFont="1" applyFill="1" applyBorder="1" applyAlignment="1" applyProtection="1">
      <alignment horizontal="center" vertical="center"/>
      <protection/>
    </xf>
    <xf numFmtId="221" fontId="2" fillId="37" borderId="85" xfId="56" applyNumberFormat="1" applyFont="1" applyFill="1" applyBorder="1" applyAlignment="1" applyProtection="1">
      <alignment horizontal="center" vertical="center"/>
      <protection/>
    </xf>
    <xf numFmtId="0" fontId="2" fillId="37" borderId="17" xfId="56" applyFont="1" applyFill="1" applyBorder="1" applyAlignment="1">
      <alignment horizontal="center" vertical="center" wrapText="1"/>
      <protection/>
    </xf>
    <xf numFmtId="0" fontId="2" fillId="37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83" xfId="56" applyNumberFormat="1" applyFont="1" applyFill="1" applyBorder="1" applyAlignment="1" applyProtection="1">
      <alignment horizontal="center" vertical="center"/>
      <protection/>
    </xf>
    <xf numFmtId="0" fontId="2" fillId="37" borderId="160" xfId="56" applyNumberFormat="1" applyFont="1" applyFill="1" applyBorder="1" applyAlignment="1" applyProtection="1">
      <alignment horizontal="left" vertical="center" wrapText="1"/>
      <protection/>
    </xf>
    <xf numFmtId="0" fontId="7" fillId="37" borderId="75" xfId="56" applyNumberFormat="1" applyFont="1" applyFill="1" applyBorder="1" applyAlignment="1" applyProtection="1">
      <alignment horizontal="center" vertical="center"/>
      <protection/>
    </xf>
    <xf numFmtId="0" fontId="2" fillId="37" borderId="54" xfId="56" applyNumberFormat="1" applyFont="1" applyFill="1" applyBorder="1" applyAlignment="1" applyProtection="1">
      <alignment horizontal="center" vertical="center"/>
      <protection/>
    </xf>
    <xf numFmtId="0" fontId="7" fillId="37" borderId="55" xfId="56" applyNumberFormat="1" applyFont="1" applyFill="1" applyBorder="1" applyAlignment="1" applyProtection="1">
      <alignment horizontal="center" vertical="center"/>
      <protection/>
    </xf>
    <xf numFmtId="221" fontId="2" fillId="37" borderId="186" xfId="56" applyNumberFormat="1" applyFont="1" applyFill="1" applyBorder="1" applyAlignment="1" applyProtection="1">
      <alignment horizontal="center" vertical="center"/>
      <protection/>
    </xf>
    <xf numFmtId="0" fontId="37" fillId="37" borderId="187" xfId="0" applyFont="1" applyFill="1" applyBorder="1" applyAlignment="1">
      <alignment horizontal="center"/>
    </xf>
    <xf numFmtId="0" fontId="38" fillId="37" borderId="64" xfId="0" applyFont="1" applyFill="1" applyBorder="1" applyAlignment="1">
      <alignment horizontal="center"/>
    </xf>
    <xf numFmtId="0" fontId="2" fillId="37" borderId="54" xfId="56" applyFont="1" applyFill="1" applyBorder="1" applyAlignment="1">
      <alignment horizontal="center" vertical="center" wrapText="1"/>
      <protection/>
    </xf>
    <xf numFmtId="0" fontId="2" fillId="37" borderId="133" xfId="56" applyFont="1" applyFill="1" applyBorder="1" applyAlignment="1">
      <alignment horizontal="center" vertical="center" wrapText="1"/>
      <protection/>
    </xf>
    <xf numFmtId="0" fontId="38" fillId="37" borderId="54" xfId="0" applyFont="1" applyFill="1" applyBorder="1" applyAlignment="1">
      <alignment horizontal="center"/>
    </xf>
    <xf numFmtId="49" fontId="39" fillId="37" borderId="54" xfId="0" applyNumberFormat="1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>
      <alignment/>
    </xf>
    <xf numFmtId="0" fontId="41" fillId="37" borderId="18" xfId="56" applyNumberFormat="1" applyFont="1" applyFill="1" applyBorder="1" applyAlignment="1" applyProtection="1">
      <alignment horizontal="center" vertical="center"/>
      <protection/>
    </xf>
    <xf numFmtId="0" fontId="41" fillId="37" borderId="18" xfId="56" applyNumberFormat="1" applyFont="1" applyFill="1" applyBorder="1" applyAlignment="1" applyProtection="1">
      <alignment horizontal="left" vertical="center" wrapText="1"/>
      <protection/>
    </xf>
    <xf numFmtId="0" fontId="42" fillId="37" borderId="18" xfId="56" applyNumberFormat="1" applyFont="1" applyFill="1" applyBorder="1" applyAlignment="1" applyProtection="1">
      <alignment horizontal="center" vertical="center"/>
      <protection/>
    </xf>
    <xf numFmtId="221" fontId="41" fillId="37" borderId="18" xfId="56" applyNumberFormat="1" applyFont="1" applyFill="1" applyBorder="1" applyAlignment="1" applyProtection="1">
      <alignment horizontal="center" vertical="center"/>
      <protection/>
    </xf>
    <xf numFmtId="0" fontId="43" fillId="37" borderId="18" xfId="0" applyFont="1" applyFill="1" applyBorder="1" applyAlignment="1">
      <alignment horizontal="center"/>
    </xf>
    <xf numFmtId="0" fontId="41" fillId="37" borderId="18" xfId="0" applyFont="1" applyFill="1" applyBorder="1" applyAlignment="1">
      <alignment horizontal="center"/>
    </xf>
    <xf numFmtId="0" fontId="41" fillId="37" borderId="18" xfId="56" applyFont="1" applyFill="1" applyBorder="1" applyAlignment="1">
      <alignment horizontal="center" vertical="center" wrapText="1"/>
      <protection/>
    </xf>
    <xf numFmtId="0" fontId="38" fillId="37" borderId="18" xfId="0" applyFont="1" applyFill="1" applyBorder="1" applyAlignment="1">
      <alignment horizontal="center"/>
    </xf>
    <xf numFmtId="49" fontId="47" fillId="37" borderId="18" xfId="0" applyNumberFormat="1" applyFont="1" applyFill="1" applyBorder="1" applyAlignment="1" applyProtection="1">
      <alignment horizontal="center" vertical="center" wrapText="1"/>
      <protection/>
    </xf>
    <xf numFmtId="206" fontId="2" fillId="37" borderId="18" xfId="0" applyNumberFormat="1" applyFont="1" applyFill="1" applyBorder="1" applyAlignment="1" applyProtection="1">
      <alignment vertical="center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vertical="center" wrapText="1"/>
    </xf>
    <xf numFmtId="49" fontId="2" fillId="37" borderId="15" xfId="0" applyNumberFormat="1" applyFont="1" applyFill="1" applyBorder="1" applyAlignment="1">
      <alignment horizontal="center" vertical="center"/>
    </xf>
    <xf numFmtId="0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15" xfId="0" applyNumberFormat="1" applyFont="1" applyFill="1" applyBorder="1" applyAlignment="1">
      <alignment horizontal="center" vertical="center" wrapText="1"/>
    </xf>
    <xf numFmtId="1" fontId="6" fillId="37" borderId="17" xfId="0" applyNumberFormat="1" applyFont="1" applyFill="1" applyBorder="1" applyAlignment="1">
      <alignment horizontal="center" vertical="center" wrapText="1"/>
    </xf>
    <xf numFmtId="0" fontId="2" fillId="37" borderId="15" xfId="0" applyNumberFormat="1" applyFont="1" applyFill="1" applyBorder="1" applyAlignment="1">
      <alignment horizontal="center" vertical="center"/>
    </xf>
    <xf numFmtId="0" fontId="41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5" xfId="0" applyNumberFormat="1" applyFont="1" applyFill="1" applyBorder="1" applyAlignment="1">
      <alignment horizontal="center" vertical="center" wrapText="1"/>
    </xf>
    <xf numFmtId="49" fontId="2" fillId="37" borderId="54" xfId="0" applyNumberFormat="1" applyFont="1" applyFill="1" applyBorder="1" applyAlignment="1">
      <alignment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43" fillId="37" borderId="54" xfId="0" applyNumberFormat="1" applyFont="1" applyFill="1" applyBorder="1" applyAlignment="1" applyProtection="1">
      <alignment horizontal="center" vertical="center"/>
      <protection/>
    </xf>
    <xf numFmtId="0" fontId="6" fillId="37" borderId="54" xfId="0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/>
    </xf>
    <xf numFmtId="0" fontId="6" fillId="37" borderId="54" xfId="0" applyNumberFormat="1" applyFont="1" applyFill="1" applyBorder="1" applyAlignment="1">
      <alignment horizontal="center" vertical="center"/>
    </xf>
    <xf numFmtId="0" fontId="6" fillId="37" borderId="133" xfId="0" applyFont="1" applyFill="1" applyBorder="1" applyAlignment="1">
      <alignment horizontal="center" vertical="center" wrapText="1"/>
    </xf>
    <xf numFmtId="208" fontId="2" fillId="37" borderId="75" xfId="0" applyNumberFormat="1" applyFont="1" applyFill="1" applyBorder="1" applyAlignment="1">
      <alignment horizontal="center" vertical="center" wrapText="1"/>
    </xf>
    <xf numFmtId="208" fontId="2" fillId="37" borderId="54" xfId="0" applyNumberFormat="1" applyFont="1" applyFill="1" applyBorder="1" applyAlignment="1">
      <alignment horizontal="center" vertical="center" wrapText="1"/>
    </xf>
    <xf numFmtId="208" fontId="2" fillId="37" borderId="55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179" xfId="0" applyNumberFormat="1" applyFont="1" applyFill="1" applyBorder="1" applyAlignment="1">
      <alignment horizontal="left" vertical="center" wrapText="1"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208" fontId="2" fillId="0" borderId="179" xfId="0" applyNumberFormat="1" applyFont="1" applyFill="1" applyBorder="1" applyAlignment="1" applyProtection="1">
      <alignment horizontal="center" vertical="center"/>
      <protection/>
    </xf>
    <xf numFmtId="206" fontId="2" fillId="0" borderId="122" xfId="0" applyNumberFormat="1" applyFont="1" applyFill="1" applyBorder="1" applyAlignment="1">
      <alignment horizontal="center"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208" fontId="6" fillId="0" borderId="179" xfId="0" applyNumberFormat="1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>
      <alignment horizontal="center" vertical="center" wrapText="1"/>
    </xf>
    <xf numFmtId="206" fontId="6" fillId="0" borderId="122" xfId="0" applyNumberFormat="1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49" fontId="2" fillId="0" borderId="180" xfId="0" applyNumberFormat="1" applyFont="1" applyFill="1" applyBorder="1" applyAlignment="1">
      <alignment horizontal="right" vertical="center" wrapText="1"/>
    </xf>
    <xf numFmtId="0" fontId="7" fillId="0" borderId="128" xfId="0" applyNumberFormat="1" applyFont="1" applyFill="1" applyBorder="1" applyAlignment="1" applyProtection="1">
      <alignment horizontal="center" vertical="center"/>
      <protection/>
    </xf>
    <xf numFmtId="206" fontId="2" fillId="0" borderId="126" xfId="0" applyNumberFormat="1" applyFont="1" applyFill="1" applyBorder="1" applyAlignment="1">
      <alignment horizontal="center" vertical="center" wrapText="1"/>
    </xf>
    <xf numFmtId="0" fontId="2" fillId="0" borderId="181" xfId="0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right" vertical="center" wrapText="1"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208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 wrapText="1"/>
      <protection/>
    </xf>
    <xf numFmtId="208" fontId="48" fillId="0" borderId="106" xfId="0" applyNumberFormat="1" applyFont="1" applyFill="1" applyBorder="1" applyAlignment="1" applyProtection="1">
      <alignment horizontal="center" vertical="center"/>
      <protection/>
    </xf>
    <xf numFmtId="0" fontId="48" fillId="0" borderId="21" xfId="0" applyFont="1" applyFill="1" applyBorder="1" applyAlignment="1">
      <alignment horizontal="center" vertical="center" wrapText="1"/>
    </xf>
    <xf numFmtId="206" fontId="48" fillId="0" borderId="16" xfId="0" applyNumberFormat="1" applyFont="1" applyFill="1" applyBorder="1" applyAlignment="1">
      <alignment horizontal="center" vertical="center" wrapText="1"/>
    </xf>
    <xf numFmtId="1" fontId="48" fillId="0" borderId="16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208" fontId="48" fillId="37" borderId="164" xfId="0" applyNumberFormat="1" applyFont="1" applyFill="1" applyBorder="1" applyAlignment="1" applyProtection="1">
      <alignment horizontal="center" vertical="center"/>
      <protection/>
    </xf>
    <xf numFmtId="208" fontId="49" fillId="37" borderId="164" xfId="0" applyNumberFormat="1" applyFont="1" applyFill="1" applyBorder="1" applyAlignment="1" applyProtection="1">
      <alignment horizontal="center" vertical="center"/>
      <protection/>
    </xf>
    <xf numFmtId="208" fontId="49" fillId="0" borderId="164" xfId="0" applyNumberFormat="1" applyFont="1" applyFill="1" applyBorder="1" applyAlignment="1" applyProtection="1">
      <alignment horizontal="center" vertical="center"/>
      <protection/>
    </xf>
    <xf numFmtId="1" fontId="49" fillId="0" borderId="19" xfId="0" applyNumberFormat="1" applyFont="1" applyFill="1" applyBorder="1" applyAlignment="1" applyProtection="1">
      <alignment horizontal="center" vertical="center"/>
      <protection/>
    </xf>
    <xf numFmtId="206" fontId="49" fillId="0" borderId="15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30" fillId="37" borderId="0" xfId="0" applyFont="1" applyFill="1" applyAlignment="1">
      <alignment/>
    </xf>
    <xf numFmtId="211" fontId="6" fillId="0" borderId="72" xfId="0" applyNumberFormat="1" applyFont="1" applyFill="1" applyBorder="1" applyAlignment="1" applyProtection="1">
      <alignment horizontal="center" vertical="center"/>
      <protection/>
    </xf>
    <xf numFmtId="211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35" borderId="2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211" fontId="2" fillId="0" borderId="15" xfId="0" applyNumberFormat="1" applyFont="1" applyFill="1" applyBorder="1" applyAlignment="1" applyProtection="1">
      <alignment horizontal="center" vertical="center"/>
      <protection/>
    </xf>
    <xf numFmtId="211" fontId="2" fillId="0" borderId="54" xfId="0" applyNumberFormat="1" applyFont="1" applyFill="1" applyBorder="1" applyAlignment="1" applyProtection="1">
      <alignment horizontal="center" vertical="center"/>
      <protection/>
    </xf>
    <xf numFmtId="211" fontId="2" fillId="0" borderId="55" xfId="0" applyNumberFormat="1" applyFont="1" applyFill="1" applyBorder="1" applyAlignment="1" applyProtection="1">
      <alignment horizontal="center" vertical="center"/>
      <protection/>
    </xf>
    <xf numFmtId="49" fontId="50" fillId="37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right" vertical="center" wrapText="1"/>
    </xf>
    <xf numFmtId="49" fontId="2" fillId="0" borderId="76" xfId="0" applyNumberFormat="1" applyFont="1" applyFill="1" applyBorder="1" applyAlignment="1">
      <alignment vertical="center" wrapText="1"/>
    </xf>
    <xf numFmtId="49" fontId="2" fillId="0" borderId="76" xfId="0" applyNumberFormat="1" applyFont="1" applyFill="1" applyBorder="1" applyAlignment="1" applyProtection="1">
      <alignment horizontal="center" vertical="center" wrapText="1"/>
      <protection/>
    </xf>
    <xf numFmtId="49" fontId="2" fillId="0" borderId="7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206" fontId="2" fillId="0" borderId="150" xfId="0" applyNumberFormat="1" applyFont="1" applyFill="1" applyBorder="1" applyAlignment="1" applyProtection="1">
      <alignment horizontal="center" vertical="center"/>
      <protection/>
    </xf>
    <xf numFmtId="206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>
      <alignment horizontal="left" vertical="center" wrapText="1"/>
    </xf>
    <xf numFmtId="210" fontId="2" fillId="0" borderId="20" xfId="0" applyNumberFormat="1" applyFont="1" applyFill="1" applyBorder="1" applyAlignment="1" applyProtection="1">
      <alignment horizontal="center" vertical="center"/>
      <protection/>
    </xf>
    <xf numFmtId="49" fontId="50" fillId="37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221" fontId="2" fillId="0" borderId="19" xfId="0" applyNumberFormat="1" applyFont="1" applyFill="1" applyBorder="1" applyAlignment="1">
      <alignment horizontal="center"/>
    </xf>
    <xf numFmtId="208" fontId="2" fillId="0" borderId="19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9" fontId="2" fillId="37" borderId="8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30" fillId="37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20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6" fillId="0" borderId="72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208" fontId="30" fillId="0" borderId="0" xfId="0" applyNumberFormat="1" applyFont="1" applyFill="1" applyAlignment="1">
      <alignment/>
    </xf>
    <xf numFmtId="0" fontId="6" fillId="37" borderId="20" xfId="0" applyFont="1" applyFill="1" applyBorder="1" applyAlignment="1">
      <alignment horizontal="center" vertical="center" wrapText="1"/>
    </xf>
    <xf numFmtId="1" fontId="6" fillId="37" borderId="20" xfId="0" applyNumberFormat="1" applyFont="1" applyFill="1" applyBorder="1" applyAlignment="1">
      <alignment horizontal="center" vertical="center" wrapText="1"/>
    </xf>
    <xf numFmtId="208" fontId="6" fillId="37" borderId="19" xfId="0" applyNumberFormat="1" applyFont="1" applyFill="1" applyBorder="1" applyAlignment="1">
      <alignment horizontal="center" vertical="center" wrapText="1"/>
    </xf>
    <xf numFmtId="208" fontId="6" fillId="37" borderId="15" xfId="0" applyNumberFormat="1" applyFont="1" applyFill="1" applyBorder="1" applyAlignment="1">
      <alignment horizontal="center" vertical="center" wrapText="1"/>
    </xf>
    <xf numFmtId="208" fontId="6" fillId="37" borderId="20" xfId="0" applyNumberFormat="1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/>
    </xf>
    <xf numFmtId="0" fontId="6" fillId="37" borderId="18" xfId="0" applyNumberFormat="1" applyFont="1" applyFill="1" applyBorder="1" applyAlignment="1">
      <alignment horizontal="center" vertical="center"/>
    </xf>
    <xf numFmtId="208" fontId="6" fillId="37" borderId="28" xfId="0" applyNumberFormat="1" applyFont="1" applyFill="1" applyBorder="1" applyAlignment="1">
      <alignment horizontal="center" vertical="center" wrapText="1"/>
    </xf>
    <xf numFmtId="208" fontId="6" fillId="37" borderId="18" xfId="0" applyNumberFormat="1" applyFont="1" applyFill="1" applyBorder="1" applyAlignment="1">
      <alignment horizontal="center" vertical="center" wrapText="1"/>
    </xf>
    <xf numFmtId="208" fontId="6" fillId="37" borderId="26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208" fontId="6" fillId="0" borderId="192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37" borderId="19" xfId="56" applyFont="1" applyFill="1" applyBorder="1" applyAlignment="1">
      <alignment horizontal="center" vertical="center" wrapText="1"/>
      <protection/>
    </xf>
    <xf numFmtId="0" fontId="2" fillId="37" borderId="20" xfId="5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4" fillId="0" borderId="15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206" fontId="6" fillId="0" borderId="16" xfId="0" applyNumberFormat="1" applyFont="1" applyFill="1" applyBorder="1" applyAlignment="1" applyProtection="1">
      <alignment vertical="center"/>
      <protection/>
    </xf>
    <xf numFmtId="206" fontId="6" fillId="0" borderId="22" xfId="0" applyNumberFormat="1" applyFont="1" applyFill="1" applyBorder="1" applyAlignment="1" applyProtection="1">
      <alignment vertical="center"/>
      <protection/>
    </xf>
    <xf numFmtId="0" fontId="34" fillId="0" borderId="20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21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206" fontId="6" fillId="0" borderId="21" xfId="0" applyNumberFormat="1" applyFont="1" applyFill="1" applyBorder="1" applyAlignment="1" applyProtection="1">
      <alignment vertical="center"/>
      <protection/>
    </xf>
    <xf numFmtId="0" fontId="34" fillId="0" borderId="19" xfId="0" applyFont="1" applyFill="1" applyBorder="1" applyAlignment="1">
      <alignment horizontal="center" vertical="center" wrapText="1"/>
    </xf>
    <xf numFmtId="49" fontId="6" fillId="0" borderId="143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6" fillId="0" borderId="143" xfId="0" applyNumberFormat="1" applyFont="1" applyFill="1" applyBorder="1" applyAlignment="1">
      <alignment horizontal="center"/>
    </xf>
    <xf numFmtId="49" fontId="2" fillId="0" borderId="76" xfId="0" applyNumberFormat="1" applyFont="1" applyFill="1" applyBorder="1" applyAlignment="1">
      <alignment horizontal="center"/>
    </xf>
    <xf numFmtId="49" fontId="6" fillId="0" borderId="76" xfId="0" applyNumberFormat="1" applyFont="1" applyFill="1" applyBorder="1" applyAlignment="1" applyProtection="1">
      <alignment horizontal="center" vertical="center" wrapText="1"/>
      <protection/>
    </xf>
    <xf numFmtId="49" fontId="6" fillId="0" borderId="143" xfId="0" applyNumberFormat="1" applyFont="1" applyFill="1" applyBorder="1" applyAlignment="1">
      <alignment vertical="center" wrapText="1"/>
    </xf>
    <xf numFmtId="0" fontId="6" fillId="0" borderId="72" xfId="0" applyNumberFormat="1" applyFont="1" applyFill="1" applyBorder="1" applyAlignment="1">
      <alignment horizontal="center" vertical="center" wrapText="1"/>
    </xf>
    <xf numFmtId="0" fontId="6" fillId="0" borderId="73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206" fontId="6" fillId="0" borderId="192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 wrapText="1"/>
    </xf>
    <xf numFmtId="0" fontId="2" fillId="0" borderId="15" xfId="56" applyFont="1" applyFill="1" applyBorder="1" applyAlignment="1">
      <alignment horizontal="center" vertical="center" wrapText="1"/>
      <protection/>
    </xf>
    <xf numFmtId="0" fontId="2" fillId="0" borderId="76" xfId="56" applyFont="1" applyFill="1" applyBorder="1" applyAlignment="1">
      <alignment horizontal="center" vertical="center" wrapText="1"/>
      <protection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0" fontId="2" fillId="37" borderId="76" xfId="56" applyNumberFormat="1" applyFont="1" applyFill="1" applyBorder="1" applyAlignment="1" applyProtection="1">
      <alignment horizontal="left" vertical="center" wrapText="1"/>
      <protection/>
    </xf>
    <xf numFmtId="49" fontId="2" fillId="0" borderId="77" xfId="56" applyNumberFormat="1" applyFont="1" applyFill="1" applyBorder="1" applyAlignment="1">
      <alignment vertical="center" wrapText="1"/>
      <protection/>
    </xf>
    <xf numFmtId="0" fontId="2" fillId="0" borderId="76" xfId="56" applyFont="1" applyFill="1" applyBorder="1" applyAlignment="1">
      <alignment horizontal="left" vertical="center" wrapText="1"/>
      <protection/>
    </xf>
    <xf numFmtId="0" fontId="8" fillId="37" borderId="20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 horizontal="center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50" fillId="37" borderId="19" xfId="0" applyNumberFormat="1" applyFont="1" applyFill="1" applyBorder="1" applyAlignment="1" applyProtection="1">
      <alignment horizontal="center" vertical="center" wrapText="1"/>
      <protection/>
    </xf>
    <xf numFmtId="206" fontId="2" fillId="37" borderId="15" xfId="0" applyNumberFormat="1" applyFont="1" applyFill="1" applyBorder="1" applyAlignment="1" applyProtection="1">
      <alignment vertical="center"/>
      <protection/>
    </xf>
    <xf numFmtId="206" fontId="2" fillId="37" borderId="19" xfId="0" applyNumberFormat="1" applyFont="1" applyFill="1" applyBorder="1" applyAlignment="1" applyProtection="1">
      <alignment vertical="center"/>
      <protection/>
    </xf>
    <xf numFmtId="206" fontId="2" fillId="37" borderId="20" xfId="0" applyNumberFormat="1" applyFont="1" applyFill="1" applyBorder="1" applyAlignment="1" applyProtection="1">
      <alignment vertical="center"/>
      <protection/>
    </xf>
    <xf numFmtId="206" fontId="2" fillId="0" borderId="20" xfId="0" applyNumberFormat="1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>
      <alignment/>
    </xf>
    <xf numFmtId="0" fontId="2" fillId="0" borderId="76" xfId="56" applyNumberFormat="1" applyFont="1" applyFill="1" applyBorder="1" applyAlignment="1" applyProtection="1">
      <alignment horizontal="left" vertical="center"/>
      <protection/>
    </xf>
    <xf numFmtId="0" fontId="2" fillId="0" borderId="77" xfId="56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/>
    </xf>
    <xf numFmtId="49" fontId="2" fillId="0" borderId="76" xfId="56" applyNumberFormat="1" applyFont="1" applyFill="1" applyBorder="1" applyAlignment="1">
      <alignment vertical="center" wrapText="1"/>
      <protection/>
    </xf>
    <xf numFmtId="0" fontId="2" fillId="0" borderId="76" xfId="0" applyNumberFormat="1" applyFont="1" applyFill="1" applyBorder="1" applyAlignment="1" applyProtection="1">
      <alignment horizontal="left" vertical="center" wrapText="1"/>
      <protection/>
    </xf>
    <xf numFmtId="49" fontId="2" fillId="0" borderId="76" xfId="56" applyNumberFormat="1" applyFont="1" applyFill="1" applyBorder="1" applyAlignment="1">
      <alignment horizontal="left" vertical="center" wrapText="1"/>
      <protection/>
    </xf>
    <xf numFmtId="49" fontId="2" fillId="0" borderId="77" xfId="56" applyNumberFormat="1" applyFont="1" applyFill="1" applyBorder="1" applyAlignment="1">
      <alignment horizontal="left" vertical="center" wrapText="1"/>
      <protection/>
    </xf>
    <xf numFmtId="221" fontId="2" fillId="0" borderId="28" xfId="0" applyNumberFormat="1" applyFont="1" applyFill="1" applyBorder="1" applyAlignment="1">
      <alignment horizontal="center"/>
    </xf>
    <xf numFmtId="219" fontId="2" fillId="0" borderId="18" xfId="0" applyNumberFormat="1" applyFont="1" applyFill="1" applyBorder="1" applyAlignment="1">
      <alignment horizontal="center"/>
    </xf>
    <xf numFmtId="219" fontId="2" fillId="0" borderId="26" xfId="0" applyNumberFormat="1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209" fontId="6" fillId="0" borderId="43" xfId="0" applyNumberFormat="1" applyFont="1" applyFill="1" applyBorder="1" applyAlignment="1">
      <alignment horizontal="center"/>
    </xf>
    <xf numFmtId="209" fontId="6" fillId="0" borderId="42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208" fontId="0" fillId="37" borderId="0" xfId="0" applyNumberFormat="1" applyFont="1" applyFill="1" applyAlignment="1">
      <alignment/>
    </xf>
    <xf numFmtId="49" fontId="6" fillId="0" borderId="85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1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75" xfId="0" applyNumberFormat="1" applyFont="1" applyFill="1" applyBorder="1" applyAlignment="1">
      <alignment horizontal="center" vertical="center"/>
    </xf>
    <xf numFmtId="208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178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/>
    </xf>
    <xf numFmtId="0" fontId="30" fillId="38" borderId="0" xfId="0" applyFont="1" applyFill="1" applyAlignment="1">
      <alignment/>
    </xf>
    <xf numFmtId="208" fontId="30" fillId="0" borderId="15" xfId="0" applyNumberFormat="1" applyFont="1" applyFill="1" applyBorder="1" applyAlignment="1">
      <alignment/>
    </xf>
    <xf numFmtId="0" fontId="30" fillId="39" borderId="15" xfId="0" applyFont="1" applyFill="1" applyBorder="1" applyAlignment="1">
      <alignment/>
    </xf>
    <xf numFmtId="208" fontId="57" fillId="0" borderId="0" xfId="0" applyNumberFormat="1" applyFont="1" applyFill="1" applyBorder="1" applyAlignment="1">
      <alignment/>
    </xf>
    <xf numFmtId="208" fontId="58" fillId="0" borderId="0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08" fontId="0" fillId="0" borderId="15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6" fillId="0" borderId="14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209" fontId="96" fillId="0" borderId="15" xfId="0" applyNumberFormat="1" applyFont="1" applyFill="1" applyBorder="1" applyAlignment="1">
      <alignment/>
    </xf>
    <xf numFmtId="0" fontId="96" fillId="0" borderId="15" xfId="0" applyFont="1" applyFill="1" applyBorder="1" applyAlignment="1">
      <alignment/>
    </xf>
    <xf numFmtId="0" fontId="6" fillId="0" borderId="7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34" fillId="39" borderId="15" xfId="0" applyFont="1" applyFill="1" applyBorder="1" applyAlignment="1">
      <alignment/>
    </xf>
    <xf numFmtId="206" fontId="9" fillId="39" borderId="15" xfId="0" applyNumberFormat="1" applyFont="1" applyFill="1" applyBorder="1" applyAlignment="1">
      <alignment/>
    </xf>
    <xf numFmtId="0" fontId="34" fillId="0" borderId="15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8" fillId="0" borderId="19" xfId="56" applyNumberFormat="1" applyFont="1" applyFill="1" applyBorder="1" applyAlignment="1" applyProtection="1">
      <alignment horizontal="center" vertical="center"/>
      <protection/>
    </xf>
    <xf numFmtId="0" fontId="2" fillId="0" borderId="15" xfId="56" applyNumberFormat="1" applyFont="1" applyFill="1" applyBorder="1" applyAlignment="1" applyProtection="1">
      <alignment horizontal="center" vertical="center"/>
      <protection/>
    </xf>
    <xf numFmtId="208" fontId="2" fillId="0" borderId="19" xfId="0" applyNumberFormat="1" applyFont="1" applyFill="1" applyBorder="1" applyAlignment="1" applyProtection="1">
      <alignment horizontal="center" vertical="center"/>
      <protection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209" fontId="6" fillId="0" borderId="42" xfId="0" applyNumberFormat="1" applyFont="1" applyFill="1" applyBorder="1" applyAlignment="1" applyProtection="1">
      <alignment horizontal="center" vertical="center"/>
      <protection/>
    </xf>
    <xf numFmtId="221" fontId="2" fillId="0" borderId="19" xfId="56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6" fillId="0" borderId="16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206" fontId="2" fillId="0" borderId="26" xfId="0" applyNumberFormat="1" applyFont="1" applyFill="1" applyBorder="1" applyAlignment="1">
      <alignment horizontal="center" vertical="center" wrapText="1"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209" fontId="30" fillId="0" borderId="0" xfId="0" applyNumberFormat="1" applyFont="1" applyFill="1" applyAlignment="1">
      <alignment/>
    </xf>
    <xf numFmtId="0" fontId="51" fillId="40" borderId="0" xfId="0" applyFont="1" applyFill="1" applyAlignment="1">
      <alignment/>
    </xf>
    <xf numFmtId="0" fontId="30" fillId="40" borderId="0" xfId="0" applyFont="1" applyFill="1" applyAlignment="1">
      <alignment/>
    </xf>
    <xf numFmtId="208" fontId="0" fillId="40" borderId="0" xfId="0" applyNumberFormat="1" applyFont="1" applyFill="1" applyAlignment="1">
      <alignment/>
    </xf>
    <xf numFmtId="0" fontId="30" fillId="40" borderId="15" xfId="0" applyFont="1" applyFill="1" applyBorder="1" applyAlignment="1">
      <alignment/>
    </xf>
    <xf numFmtId="208" fontId="51" fillId="40" borderId="0" xfId="0" applyNumberFormat="1" applyFont="1" applyFill="1" applyAlignment="1">
      <alignment/>
    </xf>
    <xf numFmtId="49" fontId="6" fillId="0" borderId="183" xfId="0" applyNumberFormat="1" applyFont="1" applyFill="1" applyBorder="1" applyAlignment="1">
      <alignment vertical="center" wrapText="1"/>
    </xf>
    <xf numFmtId="0" fontId="6" fillId="0" borderId="68" xfId="0" applyNumberFormat="1" applyFont="1" applyFill="1" applyBorder="1" applyAlignment="1">
      <alignment horizontal="center" vertical="center" wrapText="1"/>
    </xf>
    <xf numFmtId="0" fontId="6" fillId="0" borderId="69" xfId="0" applyNumberFormat="1" applyFont="1" applyFill="1" applyBorder="1" applyAlignment="1">
      <alignment horizontal="center" vertical="center" wrapText="1"/>
    </xf>
    <xf numFmtId="0" fontId="6" fillId="0" borderId="75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0" borderId="193" xfId="0" applyNumberFormat="1" applyFont="1" applyFill="1" applyBorder="1" applyAlignment="1">
      <alignment horizontal="center" vertical="center" wrapText="1"/>
    </xf>
    <xf numFmtId="208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190" xfId="0" applyNumberFormat="1" applyFont="1" applyFill="1" applyBorder="1" applyAlignment="1" applyProtection="1">
      <alignment horizontal="center" vertical="center" wrapText="1"/>
      <protection/>
    </xf>
    <xf numFmtId="206" fontId="6" fillId="0" borderId="0" xfId="0" applyNumberFormat="1" applyFont="1" applyFill="1" applyBorder="1" applyAlignment="1" applyProtection="1">
      <alignment horizontal="right" vertical="center"/>
      <protection/>
    </xf>
    <xf numFmtId="208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208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6" fillId="0" borderId="143" xfId="56" applyNumberFormat="1" applyFont="1" applyFill="1" applyBorder="1" applyAlignment="1">
      <alignment vertical="center" wrapText="1"/>
      <protection/>
    </xf>
    <xf numFmtId="210" fontId="6" fillId="0" borderId="16" xfId="56" applyNumberFormat="1" applyFont="1" applyFill="1" applyBorder="1" applyAlignment="1" applyProtection="1">
      <alignment horizontal="right" vertical="center"/>
      <protection/>
    </xf>
    <xf numFmtId="210" fontId="6" fillId="0" borderId="79" xfId="56" applyNumberFormat="1" applyFont="1" applyFill="1" applyBorder="1" applyAlignment="1" applyProtection="1">
      <alignment horizontal="right" vertical="center"/>
      <protection/>
    </xf>
    <xf numFmtId="210" fontId="6" fillId="0" borderId="106" xfId="56" applyNumberFormat="1" applyFont="1" applyFill="1" applyBorder="1" applyAlignment="1" applyProtection="1">
      <alignment horizontal="center" vertical="center"/>
      <protection/>
    </xf>
    <xf numFmtId="210" fontId="6" fillId="0" borderId="21" xfId="56" applyNumberFormat="1" applyFont="1" applyFill="1" applyBorder="1" applyAlignment="1" applyProtection="1">
      <alignment horizontal="center" vertical="center"/>
      <protection/>
    </xf>
    <xf numFmtId="210" fontId="6" fillId="0" borderId="16" xfId="56" applyNumberFormat="1" applyFont="1" applyFill="1" applyBorder="1" applyAlignment="1" applyProtection="1">
      <alignment horizontal="center" vertical="center"/>
      <protection/>
    </xf>
    <xf numFmtId="210" fontId="6" fillId="0" borderId="22" xfId="56" applyNumberFormat="1" applyFont="1" applyFill="1" applyBorder="1" applyAlignment="1" applyProtection="1">
      <alignment horizontal="center" vertical="center"/>
      <protection/>
    </xf>
    <xf numFmtId="208" fontId="6" fillId="0" borderId="16" xfId="56" applyNumberFormat="1" applyFont="1" applyFill="1" applyBorder="1" applyAlignment="1" applyProtection="1">
      <alignment horizontal="center" vertical="center"/>
      <protection/>
    </xf>
    <xf numFmtId="208" fontId="6" fillId="0" borderId="21" xfId="56" applyNumberFormat="1" applyFont="1" applyFill="1" applyBorder="1" applyAlignment="1" applyProtection="1">
      <alignment horizontal="center" vertical="center"/>
      <protection/>
    </xf>
    <xf numFmtId="208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133" xfId="56" applyFont="1" applyFill="1" applyBorder="1" applyAlignment="1">
      <alignment horizontal="center" vertical="center" wrapText="1"/>
      <protection/>
    </xf>
    <xf numFmtId="211" fontId="2" fillId="0" borderId="20" xfId="56" applyNumberFormat="1" applyFont="1" applyFill="1" applyBorder="1" applyAlignment="1">
      <alignment horizontal="center" vertical="center" wrapText="1"/>
      <protection/>
    </xf>
    <xf numFmtId="0" fontId="2" fillId="0" borderId="186" xfId="56" applyFont="1" applyFill="1" applyBorder="1" applyAlignment="1">
      <alignment horizontal="center" vertical="center" wrapText="1"/>
      <protection/>
    </xf>
    <xf numFmtId="0" fontId="2" fillId="0" borderId="75" xfId="56" applyFont="1" applyFill="1" applyBorder="1" applyAlignment="1">
      <alignment horizontal="center" vertical="center" wrapText="1"/>
      <protection/>
    </xf>
    <xf numFmtId="0" fontId="2" fillId="0" borderId="55" xfId="56" applyFont="1" applyFill="1" applyBorder="1" applyAlignment="1">
      <alignment horizontal="center" vertical="center" wrapText="1"/>
      <protection/>
    </xf>
    <xf numFmtId="210" fontId="2" fillId="0" borderId="55" xfId="56" applyNumberFormat="1" applyFont="1" applyFill="1" applyBorder="1" applyAlignment="1" applyProtection="1">
      <alignment vertical="center"/>
      <protection/>
    </xf>
    <xf numFmtId="210" fontId="6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115" xfId="56" applyFont="1" applyFill="1" applyBorder="1" applyAlignment="1" applyProtection="1">
      <alignment horizontal="right" vertical="center"/>
      <protection/>
    </xf>
    <xf numFmtId="210" fontId="6" fillId="0" borderId="69" xfId="56" applyNumberFormat="1" applyFont="1" applyFill="1" applyBorder="1" applyAlignment="1" applyProtection="1">
      <alignment horizontal="right" vertical="center"/>
      <protection/>
    </xf>
    <xf numFmtId="208" fontId="6" fillId="0" borderId="0" xfId="56" applyNumberFormat="1" applyFont="1" applyFill="1" applyBorder="1" applyAlignment="1" applyProtection="1">
      <alignment horizontal="center" vertical="center"/>
      <protection/>
    </xf>
    <xf numFmtId="49" fontId="2" fillId="0" borderId="183" xfId="0" applyNumberFormat="1" applyFont="1" applyFill="1" applyBorder="1" applyAlignment="1">
      <alignment horizontal="right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0" fontId="2" fillId="0" borderId="15" xfId="56" applyFont="1" applyFill="1" applyBorder="1" applyAlignment="1">
      <alignment horizontal="center" vertical="center" wrapText="1"/>
      <protection/>
    </xf>
    <xf numFmtId="1" fontId="2" fillId="0" borderId="15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wrapText="1"/>
    </xf>
    <xf numFmtId="208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2" fillId="0" borderId="183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/>
    </xf>
    <xf numFmtId="49" fontId="6" fillId="0" borderId="78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208" fontId="6" fillId="0" borderId="59" xfId="0" applyNumberFormat="1" applyFont="1" applyFill="1" applyBorder="1" applyAlignment="1" applyProtection="1">
      <alignment horizontal="center" vertical="center"/>
      <protection/>
    </xf>
    <xf numFmtId="206" fontId="6" fillId="0" borderId="72" xfId="0" applyNumberFormat="1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15" xfId="0" applyFont="1" applyFill="1" applyBorder="1" applyAlignment="1">
      <alignment/>
    </xf>
    <xf numFmtId="49" fontId="6" fillId="0" borderId="113" xfId="0" applyNumberFormat="1" applyFont="1" applyFill="1" applyBorder="1" applyAlignment="1">
      <alignment horizontal="left" vertical="center" wrapText="1"/>
    </xf>
    <xf numFmtId="49" fontId="2" fillId="0" borderId="85" xfId="0" applyNumberFormat="1" applyFont="1" applyFill="1" applyBorder="1" applyAlignment="1">
      <alignment horizontal="left" vertical="center" wrapText="1"/>
    </xf>
    <xf numFmtId="49" fontId="2" fillId="0" borderId="186" xfId="0" applyNumberFormat="1" applyFont="1" applyFill="1" applyBorder="1" applyAlignment="1">
      <alignment horizontal="left" vertical="center" wrapText="1"/>
    </xf>
    <xf numFmtId="49" fontId="2" fillId="0" borderId="85" xfId="0" applyNumberFormat="1" applyFont="1" applyFill="1" applyBorder="1" applyAlignment="1">
      <alignment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2" fillId="0" borderId="179" xfId="0" applyNumberFormat="1" applyFont="1" applyFill="1" applyBorder="1" applyAlignment="1">
      <alignment horizontal="right" vertical="center" wrapText="1"/>
    </xf>
    <xf numFmtId="49" fontId="6" fillId="37" borderId="85" xfId="0" applyNumberFormat="1" applyFont="1" applyFill="1" applyBorder="1" applyAlignment="1">
      <alignment vertical="center" wrapText="1"/>
    </xf>
    <xf numFmtId="49" fontId="6" fillId="37" borderId="166" xfId="0" applyNumberFormat="1" applyFont="1" applyFill="1" applyBorder="1" applyAlignment="1">
      <alignment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208" fontId="6" fillId="0" borderId="171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188" xfId="0" applyNumberFormat="1" applyFont="1" applyFill="1" applyBorder="1" applyAlignment="1" applyProtection="1">
      <alignment horizontal="center" vertical="center" wrapText="1"/>
      <protection/>
    </xf>
    <xf numFmtId="0" fontId="6" fillId="40" borderId="19" xfId="0" applyFont="1" applyFill="1" applyBorder="1" applyAlignment="1">
      <alignment horizontal="center" vertical="center" wrapText="1"/>
    </xf>
    <xf numFmtId="0" fontId="6" fillId="40" borderId="15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6" fillId="40" borderId="19" xfId="0" applyNumberFormat="1" applyFont="1" applyFill="1" applyBorder="1" applyAlignment="1" applyProtection="1">
      <alignment horizontal="center" vertical="center"/>
      <protection/>
    </xf>
    <xf numFmtId="208" fontId="6" fillId="40" borderId="19" xfId="0" applyNumberFormat="1" applyFont="1" applyFill="1" applyBorder="1" applyAlignment="1">
      <alignment horizontal="center" vertical="center" wrapText="1"/>
    </xf>
    <xf numFmtId="208" fontId="6" fillId="40" borderId="15" xfId="0" applyNumberFormat="1" applyFont="1" applyFill="1" applyBorder="1" applyAlignment="1">
      <alignment horizontal="center" vertical="center" wrapText="1"/>
    </xf>
    <xf numFmtId="208" fontId="6" fillId="40" borderId="20" xfId="0" applyNumberFormat="1" applyFont="1" applyFill="1" applyBorder="1" applyAlignment="1">
      <alignment horizontal="center" vertical="center" wrapText="1"/>
    </xf>
    <xf numFmtId="208" fontId="6" fillId="40" borderId="20" xfId="0" applyNumberFormat="1" applyFont="1" applyFill="1" applyBorder="1" applyAlignment="1" applyProtection="1">
      <alignment horizontal="center" vertical="center"/>
      <protection/>
    </xf>
    <xf numFmtId="0" fontId="55" fillId="40" borderId="0" xfId="0" applyFont="1" applyFill="1" applyAlignment="1">
      <alignment/>
    </xf>
    <xf numFmtId="0" fontId="55" fillId="40" borderId="0" xfId="0" applyFont="1" applyFill="1" applyBorder="1" applyAlignment="1">
      <alignment/>
    </xf>
    <xf numFmtId="49" fontId="6" fillId="40" borderId="19" xfId="0" applyNumberFormat="1" applyFont="1" applyFill="1" applyBorder="1" applyAlignment="1">
      <alignment horizontal="center" vertical="center"/>
    </xf>
    <xf numFmtId="49" fontId="6" fillId="40" borderId="15" xfId="0" applyNumberFormat="1" applyFont="1" applyFill="1" applyBorder="1" applyAlignment="1">
      <alignment horizontal="center" vertical="center"/>
    </xf>
    <xf numFmtId="1" fontId="6" fillId="40" borderId="15" xfId="0" applyNumberFormat="1" applyFont="1" applyFill="1" applyBorder="1" applyAlignment="1">
      <alignment horizontal="center" vertical="center" wrapText="1"/>
    </xf>
    <xf numFmtId="1" fontId="6" fillId="40" borderId="15" xfId="0" applyNumberFormat="1" applyFont="1" applyFill="1" applyBorder="1" applyAlignment="1">
      <alignment horizontal="center" vertical="center"/>
    </xf>
    <xf numFmtId="0" fontId="6" fillId="40" borderId="15" xfId="0" applyNumberFormat="1" applyFont="1" applyFill="1" applyBorder="1" applyAlignment="1">
      <alignment horizontal="center" vertical="center"/>
    </xf>
    <xf numFmtId="0" fontId="6" fillId="40" borderId="19" xfId="0" applyNumberFormat="1" applyFont="1" applyFill="1" applyBorder="1" applyAlignment="1">
      <alignment horizontal="center" vertical="center"/>
    </xf>
    <xf numFmtId="208" fontId="6" fillId="40" borderId="19" xfId="0" applyNumberFormat="1" applyFont="1" applyFill="1" applyBorder="1" applyAlignment="1" applyProtection="1">
      <alignment horizontal="center" vertical="center"/>
      <protection/>
    </xf>
    <xf numFmtId="49" fontId="6" fillId="0" borderId="76" xfId="0" applyNumberFormat="1" applyFont="1" applyFill="1" applyBorder="1" applyAlignment="1">
      <alignment horizontal="center"/>
    </xf>
    <xf numFmtId="0" fontId="6" fillId="40" borderId="76" xfId="0" applyFont="1" applyFill="1" applyBorder="1" applyAlignment="1">
      <alignment horizontal="left" vertical="center" wrapText="1"/>
    </xf>
    <xf numFmtId="49" fontId="6" fillId="40" borderId="115" xfId="0" applyNumberFormat="1" applyFont="1" applyFill="1" applyBorder="1" applyAlignment="1">
      <alignment horizontal="left" vertical="center" wrapText="1"/>
    </xf>
    <xf numFmtId="49" fontId="6" fillId="40" borderId="77" xfId="0" applyNumberFormat="1" applyFont="1" applyFill="1" applyBorder="1" applyAlignment="1">
      <alignment vertical="center" wrapText="1"/>
    </xf>
    <xf numFmtId="208" fontId="6" fillId="0" borderId="71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40" borderId="28" xfId="0" applyNumberFormat="1" applyFont="1" applyFill="1" applyBorder="1" applyAlignment="1">
      <alignment horizontal="center" vertical="center"/>
    </xf>
    <xf numFmtId="0" fontId="6" fillId="40" borderId="18" xfId="0" applyNumberFormat="1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 wrapText="1"/>
    </xf>
    <xf numFmtId="0" fontId="6" fillId="40" borderId="26" xfId="0" applyFont="1" applyFill="1" applyBorder="1" applyAlignment="1">
      <alignment horizontal="center" vertical="center" wrapText="1"/>
    </xf>
    <xf numFmtId="208" fontId="6" fillId="40" borderId="28" xfId="0" applyNumberFormat="1" applyFont="1" applyFill="1" applyBorder="1" applyAlignment="1" applyProtection="1">
      <alignment horizontal="center" vertical="center"/>
      <protection/>
    </xf>
    <xf numFmtId="1" fontId="6" fillId="40" borderId="18" xfId="0" applyNumberFormat="1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0" fontId="6" fillId="0" borderId="142" xfId="0" applyNumberFormat="1" applyFont="1" applyFill="1" applyBorder="1" applyAlignment="1" applyProtection="1">
      <alignment horizontal="center" vertical="center"/>
      <protection/>
    </xf>
    <xf numFmtId="0" fontId="6" fillId="40" borderId="17" xfId="0" applyFont="1" applyFill="1" applyBorder="1" applyAlignment="1">
      <alignment horizontal="center" vertical="center" wrapText="1"/>
    </xf>
    <xf numFmtId="0" fontId="6" fillId="40" borderId="141" xfId="0" applyFont="1" applyFill="1" applyBorder="1" applyAlignment="1">
      <alignment horizontal="center" vertical="center" wrapText="1"/>
    </xf>
    <xf numFmtId="0" fontId="6" fillId="40" borderId="15" xfId="0" applyNumberFormat="1" applyFont="1" applyFill="1" applyBorder="1" applyAlignment="1" applyProtection="1">
      <alignment horizontal="center" vertical="center"/>
      <protection/>
    </xf>
    <xf numFmtId="208" fontId="6" fillId="40" borderId="15" xfId="0" applyNumberFormat="1" applyFont="1" applyFill="1" applyBorder="1" applyAlignment="1" applyProtection="1">
      <alignment horizontal="center" vertical="center"/>
      <protection/>
    </xf>
    <xf numFmtId="208" fontId="6" fillId="40" borderId="28" xfId="0" applyNumberFormat="1" applyFont="1" applyFill="1" applyBorder="1" applyAlignment="1">
      <alignment horizontal="center" vertical="center" wrapText="1"/>
    </xf>
    <xf numFmtId="208" fontId="6" fillId="40" borderId="18" xfId="0" applyNumberFormat="1" applyFont="1" applyFill="1" applyBorder="1" applyAlignment="1">
      <alignment horizontal="center" vertical="center" wrapText="1"/>
    </xf>
    <xf numFmtId="208" fontId="6" fillId="40" borderId="26" xfId="0" applyNumberFormat="1" applyFont="1" applyFill="1" applyBorder="1" applyAlignment="1">
      <alignment horizontal="center" vertical="center" wrapText="1"/>
    </xf>
    <xf numFmtId="208" fontId="6" fillId="40" borderId="2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6" fillId="0" borderId="14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208" fontId="6" fillId="40" borderId="17" xfId="0" applyNumberFormat="1" applyFont="1" applyFill="1" applyBorder="1" applyAlignment="1">
      <alignment horizontal="center" vertical="center" wrapText="1"/>
    </xf>
    <xf numFmtId="208" fontId="6" fillId="40" borderId="141" xfId="0" applyNumberFormat="1" applyFont="1" applyFill="1" applyBorder="1" applyAlignment="1">
      <alignment horizontal="center" vertical="center" wrapText="1"/>
    </xf>
    <xf numFmtId="49" fontId="6" fillId="0" borderId="143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190" xfId="0" applyNumberFormat="1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37" borderId="175" xfId="55" applyNumberFormat="1" applyFont="1" applyFill="1" applyBorder="1" applyAlignment="1" applyProtection="1">
      <alignment horizontal="left" vertical="center"/>
      <protection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208" fontId="6" fillId="0" borderId="60" xfId="0" applyNumberFormat="1" applyFont="1" applyFill="1" applyBorder="1" applyAlignment="1" applyProtection="1">
      <alignment horizontal="center" vertical="center" wrapText="1"/>
      <protection/>
    </xf>
    <xf numFmtId="208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/>
    </xf>
    <xf numFmtId="0" fontId="0" fillId="37" borderId="72" xfId="0" applyFont="1" applyFill="1" applyBorder="1" applyAlignment="1">
      <alignment/>
    </xf>
    <xf numFmtId="0" fontId="2" fillId="37" borderId="78" xfId="56" applyNumberFormat="1" applyFont="1" applyFill="1" applyBorder="1" applyAlignment="1" applyProtection="1">
      <alignment horizontal="center" vertical="center"/>
      <protection/>
    </xf>
    <xf numFmtId="0" fontId="2" fillId="37" borderId="78" xfId="56" applyNumberFormat="1" applyFont="1" applyFill="1" applyBorder="1" applyAlignment="1" applyProtection="1">
      <alignment horizontal="left" vertical="center" wrapText="1"/>
      <protection/>
    </xf>
    <xf numFmtId="0" fontId="8" fillId="0" borderId="59" xfId="56" applyNumberFormat="1" applyFont="1" applyFill="1" applyBorder="1" applyAlignment="1" applyProtection="1">
      <alignment horizontal="center" vertical="center"/>
      <protection/>
    </xf>
    <xf numFmtId="0" fontId="2" fillId="0" borderId="72" xfId="56" applyNumberFormat="1" applyFont="1" applyFill="1" applyBorder="1" applyAlignment="1" applyProtection="1">
      <alignment horizontal="center" vertical="center"/>
      <protection/>
    </xf>
    <xf numFmtId="0" fontId="2" fillId="37" borderId="72" xfId="56" applyNumberFormat="1" applyFont="1" applyFill="1" applyBorder="1" applyAlignment="1" applyProtection="1">
      <alignment horizontal="center" vertical="center"/>
      <protection/>
    </xf>
    <xf numFmtId="0" fontId="8" fillId="37" borderId="73" xfId="56" applyNumberFormat="1" applyFont="1" applyFill="1" applyBorder="1" applyAlignment="1" applyProtection="1">
      <alignment horizontal="center" vertical="center"/>
      <protection/>
    </xf>
    <xf numFmtId="221" fontId="2" fillId="0" borderId="59" xfId="56" applyNumberFormat="1" applyFont="1" applyFill="1" applyBorder="1" applyAlignment="1" applyProtection="1">
      <alignment horizontal="center" vertical="center"/>
      <protection/>
    </xf>
    <xf numFmtId="0" fontId="2" fillId="37" borderId="72" xfId="56" applyFont="1" applyFill="1" applyBorder="1" applyAlignment="1">
      <alignment horizontal="center" vertical="center" wrapText="1"/>
      <protection/>
    </xf>
    <xf numFmtId="49" fontId="50" fillId="37" borderId="59" xfId="0" applyNumberFormat="1" applyFont="1" applyFill="1" applyBorder="1" applyAlignment="1" applyProtection="1">
      <alignment horizontal="center" vertical="center" wrapText="1"/>
      <protection/>
    </xf>
    <xf numFmtId="49" fontId="50" fillId="37" borderId="72" xfId="0" applyNumberFormat="1" applyFont="1" applyFill="1" applyBorder="1" applyAlignment="1" applyProtection="1">
      <alignment horizontal="center" vertical="center" wrapText="1"/>
      <protection/>
    </xf>
    <xf numFmtId="49" fontId="50" fillId="37" borderId="73" xfId="0" applyNumberFormat="1" applyFont="1" applyFill="1" applyBorder="1" applyAlignment="1" applyProtection="1">
      <alignment horizontal="center" vertical="center" wrapText="1"/>
      <protection/>
    </xf>
    <xf numFmtId="0" fontId="2" fillId="37" borderId="59" xfId="56" applyFont="1" applyFill="1" applyBorder="1" applyAlignment="1">
      <alignment horizontal="center" vertical="center" wrapText="1"/>
      <protection/>
    </xf>
    <xf numFmtId="0" fontId="2" fillId="37" borderId="73" xfId="56" applyFont="1" applyFill="1" applyBorder="1" applyAlignment="1">
      <alignment horizontal="center" vertical="center" wrapText="1"/>
      <protection/>
    </xf>
    <xf numFmtId="0" fontId="6" fillId="37" borderId="42" xfId="56" applyNumberFormat="1" applyFont="1" applyFill="1" applyBorder="1" applyAlignment="1" applyProtection="1">
      <alignment horizontal="left" vertical="center" wrapText="1"/>
      <protection/>
    </xf>
    <xf numFmtId="0" fontId="7" fillId="0" borderId="43" xfId="56" applyNumberFormat="1" applyFont="1" applyFill="1" applyBorder="1" applyAlignment="1" applyProtection="1">
      <alignment horizontal="center" vertical="center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0" fontId="6" fillId="37" borderId="40" xfId="56" applyNumberFormat="1" applyFont="1" applyFill="1" applyBorder="1" applyAlignment="1" applyProtection="1">
      <alignment horizontal="center" vertical="center"/>
      <protection/>
    </xf>
    <xf numFmtId="0" fontId="7" fillId="37" borderId="66" xfId="56" applyNumberFormat="1" applyFont="1" applyFill="1" applyBorder="1" applyAlignment="1" applyProtection="1">
      <alignment horizontal="center" vertical="center"/>
      <protection/>
    </xf>
    <xf numFmtId="221" fontId="6" fillId="0" borderId="43" xfId="56" applyNumberFormat="1" applyFont="1" applyFill="1" applyBorder="1" applyAlignment="1" applyProtection="1">
      <alignment horizontal="center" vertical="center"/>
      <protection/>
    </xf>
    <xf numFmtId="0" fontId="6" fillId="37" borderId="40" xfId="0" applyFont="1" applyFill="1" applyBorder="1" applyAlignment="1">
      <alignment horizontal="center"/>
    </xf>
    <xf numFmtId="0" fontId="6" fillId="37" borderId="40" xfId="56" applyFont="1" applyFill="1" applyBorder="1" applyAlignment="1">
      <alignment horizontal="center" vertical="center" wrapText="1"/>
      <protection/>
    </xf>
    <xf numFmtId="0" fontId="6" fillId="37" borderId="66" xfId="0" applyFont="1" applyFill="1" applyBorder="1" applyAlignment="1">
      <alignment horizontal="center"/>
    </xf>
    <xf numFmtId="49" fontId="31" fillId="37" borderId="43" xfId="0" applyNumberFormat="1" applyFont="1" applyFill="1" applyBorder="1" applyAlignment="1" applyProtection="1">
      <alignment horizontal="center" vertical="center" wrapText="1"/>
      <protection/>
    </xf>
    <xf numFmtId="49" fontId="31" fillId="37" borderId="40" xfId="0" applyNumberFormat="1" applyFont="1" applyFill="1" applyBorder="1" applyAlignment="1" applyProtection="1">
      <alignment horizontal="center" vertical="center" wrapText="1"/>
      <protection/>
    </xf>
    <xf numFmtId="49" fontId="31" fillId="37" borderId="66" xfId="0" applyNumberFormat="1" applyFont="1" applyFill="1" applyBorder="1" applyAlignment="1" applyProtection="1">
      <alignment horizontal="center" vertical="center" wrapText="1"/>
      <protection/>
    </xf>
    <xf numFmtId="0" fontId="6" fillId="37" borderId="43" xfId="56" applyFont="1" applyFill="1" applyBorder="1" applyAlignment="1">
      <alignment horizontal="center" vertical="center" wrapText="1"/>
      <protection/>
    </xf>
    <xf numFmtId="0" fontId="6" fillId="37" borderId="66" xfId="56" applyFont="1" applyFill="1" applyBorder="1" applyAlignment="1">
      <alignment horizontal="center" vertical="center" wrapText="1"/>
      <protection/>
    </xf>
    <xf numFmtId="0" fontId="6" fillId="37" borderId="43" xfId="0" applyNumberFormat="1" applyFont="1" applyFill="1" applyBorder="1" applyAlignment="1">
      <alignment horizontal="center" vertical="center" wrapText="1"/>
    </xf>
    <xf numFmtId="0" fontId="6" fillId="37" borderId="40" xfId="0" applyNumberFormat="1" applyFont="1" applyFill="1" applyBorder="1" applyAlignment="1">
      <alignment horizontal="center" vertical="center" wrapText="1"/>
    </xf>
    <xf numFmtId="0" fontId="6" fillId="37" borderId="6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78" xfId="56" applyNumberFormat="1" applyFont="1" applyFill="1" applyBorder="1" applyAlignment="1" applyProtection="1">
      <alignment horizontal="left" vertical="center"/>
      <protection/>
    </xf>
    <xf numFmtId="0" fontId="2" fillId="0" borderId="59" xfId="0" applyFont="1" applyFill="1" applyBorder="1" applyAlignment="1">
      <alignment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2" xfId="0" applyFont="1" applyFill="1" applyBorder="1" applyAlignment="1">
      <alignment/>
    </xf>
    <xf numFmtId="210" fontId="6" fillId="0" borderId="42" xfId="56" applyNumberFormat="1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2" xfId="56" applyNumberFormat="1" applyFont="1" applyFill="1" applyBorder="1" applyAlignment="1" applyProtection="1">
      <alignment horizontal="left" vertical="center"/>
      <protection/>
    </xf>
    <xf numFmtId="49" fontId="6" fillId="37" borderId="42" xfId="56" applyNumberFormat="1" applyFont="1" applyFill="1" applyBorder="1" applyAlignment="1" applyProtection="1">
      <alignment horizontal="center" vertical="center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49" fontId="6" fillId="40" borderId="164" xfId="0" applyNumberFormat="1" applyFont="1" applyFill="1" applyBorder="1" applyAlignment="1">
      <alignment horizontal="left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51" fillId="40" borderId="15" xfId="0" applyFont="1" applyFill="1" applyBorder="1" applyAlignment="1">
      <alignment/>
    </xf>
    <xf numFmtId="0" fontId="51" fillId="40" borderId="20" xfId="0" applyFont="1" applyFill="1" applyBorder="1" applyAlignment="1">
      <alignment/>
    </xf>
    <xf numFmtId="0" fontId="2" fillId="40" borderId="19" xfId="0" applyNumberFormat="1" applyFont="1" applyFill="1" applyBorder="1" applyAlignment="1" applyProtection="1">
      <alignment horizontal="center" vertical="center"/>
      <protection/>
    </xf>
    <xf numFmtId="0" fontId="2" fillId="40" borderId="15" xfId="0" applyFont="1" applyFill="1" applyBorder="1" applyAlignment="1">
      <alignment horizontal="center" vertical="center" wrapText="1"/>
    </xf>
    <xf numFmtId="1" fontId="2" fillId="40" borderId="15" xfId="0" applyNumberFormat="1" applyFont="1" applyFill="1" applyBorder="1" applyAlignment="1">
      <alignment horizontal="center" vertical="center" wrapText="1"/>
    </xf>
    <xf numFmtId="0" fontId="2" fillId="40" borderId="15" xfId="0" applyNumberFormat="1" applyFont="1" applyFill="1" applyBorder="1" applyAlignment="1">
      <alignment horizontal="center" vertical="center"/>
    </xf>
    <xf numFmtId="1" fontId="2" fillId="40" borderId="17" xfId="0" applyNumberFormat="1" applyFont="1" applyFill="1" applyBorder="1" applyAlignment="1">
      <alignment horizontal="center" vertical="center" wrapText="1"/>
    </xf>
    <xf numFmtId="0" fontId="51" fillId="40" borderId="19" xfId="0" applyFont="1" applyFill="1" applyBorder="1" applyAlignment="1">
      <alignment/>
    </xf>
    <xf numFmtId="2" fontId="0" fillId="40" borderId="0" xfId="0" applyNumberFormat="1" applyFont="1" applyFill="1" applyAlignment="1">
      <alignment/>
    </xf>
    <xf numFmtId="1" fontId="2" fillId="40" borderId="15" xfId="0" applyNumberFormat="1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 wrapText="1"/>
    </xf>
    <xf numFmtId="1" fontId="2" fillId="40" borderId="20" xfId="0" applyNumberFormat="1" applyFont="1" applyFill="1" applyBorder="1" applyAlignment="1">
      <alignment horizontal="center" vertical="center" wrapText="1"/>
    </xf>
    <xf numFmtId="1" fontId="2" fillId="40" borderId="19" xfId="0" applyNumberFormat="1" applyFont="1" applyFill="1" applyBorder="1" applyAlignment="1">
      <alignment horizontal="center" vertical="center" wrapText="1"/>
    </xf>
    <xf numFmtId="207" fontId="6" fillId="40" borderId="17" xfId="0" applyNumberFormat="1" applyFont="1" applyFill="1" applyBorder="1" applyAlignment="1" applyProtection="1">
      <alignment horizontal="center" vertical="center"/>
      <protection/>
    </xf>
    <xf numFmtId="207" fontId="2" fillId="40" borderId="17" xfId="0" applyNumberFormat="1" applyFont="1" applyFill="1" applyBorder="1" applyAlignment="1" applyProtection="1">
      <alignment horizontal="center" vertical="center"/>
      <protection/>
    </xf>
    <xf numFmtId="208" fontId="2" fillId="40" borderId="19" xfId="0" applyNumberFormat="1" applyFont="1" applyFill="1" applyBorder="1" applyAlignment="1" applyProtection="1">
      <alignment horizontal="center" vertical="center"/>
      <protection/>
    </xf>
    <xf numFmtId="1" fontId="2" fillId="40" borderId="15" xfId="0" applyNumberFormat="1" applyFont="1" applyFill="1" applyBorder="1" applyAlignment="1" applyProtection="1">
      <alignment horizontal="center" vertical="center"/>
      <protection/>
    </xf>
    <xf numFmtId="206" fontId="2" fillId="40" borderId="15" xfId="0" applyNumberFormat="1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  <xf numFmtId="49" fontId="6" fillId="40" borderId="164" xfId="0" applyNumberFormat="1" applyFont="1" applyFill="1" applyBorder="1" applyAlignment="1">
      <alignment vertical="center" wrapText="1"/>
    </xf>
    <xf numFmtId="0" fontId="2" fillId="40" borderId="19" xfId="0" applyNumberFormat="1" applyFont="1" applyFill="1" applyBorder="1" applyAlignment="1">
      <alignment horizontal="center" vertical="center"/>
    </xf>
    <xf numFmtId="208" fontId="2" fillId="40" borderId="19" xfId="0" applyNumberFormat="1" applyFont="1" applyFill="1" applyBorder="1" applyAlignment="1">
      <alignment horizontal="center" vertical="center" wrapText="1"/>
    </xf>
    <xf numFmtId="208" fontId="2" fillId="40" borderId="15" xfId="0" applyNumberFormat="1" applyFont="1" applyFill="1" applyBorder="1" applyAlignment="1">
      <alignment horizontal="center" vertical="center" wrapText="1"/>
    </xf>
    <xf numFmtId="208" fontId="2" fillId="40" borderId="20" xfId="0" applyNumberFormat="1" applyFont="1" applyFill="1" applyBorder="1" applyAlignment="1">
      <alignment horizontal="center" vertical="center" wrapText="1"/>
    </xf>
    <xf numFmtId="208" fontId="2" fillId="40" borderId="15" xfId="0" applyNumberFormat="1" applyFont="1" applyFill="1" applyBorder="1" applyAlignment="1" applyProtection="1">
      <alignment horizontal="center" vertical="center"/>
      <protection/>
    </xf>
    <xf numFmtId="0" fontId="6" fillId="40" borderId="164" xfId="0" applyFont="1" applyFill="1" applyBorder="1" applyAlignment="1">
      <alignment horizontal="left" vertical="center" wrapText="1"/>
    </xf>
    <xf numFmtId="208" fontId="2" fillId="40" borderId="17" xfId="0" applyNumberFormat="1" applyFont="1" applyFill="1" applyBorder="1" applyAlignment="1" applyProtection="1">
      <alignment horizontal="center" vertical="center"/>
      <protection/>
    </xf>
    <xf numFmtId="0" fontId="2" fillId="40" borderId="164" xfId="0" applyFont="1" applyFill="1" applyBorder="1" applyAlignment="1">
      <alignment horizontal="right" vertical="center" wrapText="1"/>
    </xf>
    <xf numFmtId="208" fontId="9" fillId="40" borderId="19" xfId="0" applyNumberFormat="1" applyFont="1" applyFill="1" applyBorder="1" applyAlignment="1">
      <alignment/>
    </xf>
    <xf numFmtId="49" fontId="6" fillId="40" borderId="106" xfId="0" applyNumberFormat="1" applyFont="1" applyFill="1" applyBorder="1" applyAlignment="1">
      <alignment horizontal="left" vertical="center" wrapText="1"/>
    </xf>
    <xf numFmtId="0" fontId="6" fillId="40" borderId="16" xfId="0" applyNumberFormat="1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 wrapText="1"/>
    </xf>
    <xf numFmtId="1" fontId="6" fillId="40" borderId="15" xfId="0" applyNumberFormat="1" applyFont="1" applyFill="1" applyBorder="1" applyAlignment="1" applyProtection="1">
      <alignment horizontal="center" vertical="center"/>
      <protection/>
    </xf>
    <xf numFmtId="206" fontId="6" fillId="40" borderId="15" xfId="0" applyNumberFormat="1" applyFont="1" applyFill="1" applyBorder="1" applyAlignment="1">
      <alignment horizontal="center" vertical="center" wrapText="1"/>
    </xf>
    <xf numFmtId="49" fontId="2" fillId="40" borderId="164" xfId="0" applyNumberFormat="1" applyFont="1" applyFill="1" applyBorder="1" applyAlignment="1">
      <alignment horizontal="right" vertical="center" wrapText="1"/>
    </xf>
    <xf numFmtId="210" fontId="2" fillId="40" borderId="19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>
      <alignment horizontal="center" vertical="center" wrapText="1"/>
    </xf>
    <xf numFmtId="210" fontId="2" fillId="40" borderId="15" xfId="0" applyNumberFormat="1" applyFont="1" applyFill="1" applyBorder="1" applyAlignment="1" applyProtection="1">
      <alignment horizontal="center" vertical="center"/>
      <protection/>
    </xf>
    <xf numFmtId="208" fontId="2" fillId="40" borderId="19" xfId="0" applyNumberFormat="1" applyFont="1" applyFill="1" applyBorder="1" applyAlignment="1" applyProtection="1">
      <alignment vertical="center"/>
      <protection/>
    </xf>
    <xf numFmtId="208" fontId="2" fillId="40" borderId="15" xfId="0" applyNumberFormat="1" applyFont="1" applyFill="1" applyBorder="1" applyAlignment="1" applyProtection="1">
      <alignment vertical="center"/>
      <protection/>
    </xf>
    <xf numFmtId="0" fontId="2" fillId="40" borderId="17" xfId="0" applyNumberFormat="1" applyFont="1" applyFill="1" applyBorder="1" applyAlignment="1" applyProtection="1">
      <alignment horizontal="center" vertical="center"/>
      <protection/>
    </xf>
    <xf numFmtId="0" fontId="2" fillId="40" borderId="15" xfId="0" applyNumberFormat="1" applyFont="1" applyFill="1" applyBorder="1" applyAlignment="1" applyProtection="1">
      <alignment horizontal="center" vertical="center" wrapText="1"/>
      <protection/>
    </xf>
    <xf numFmtId="0" fontId="6" fillId="40" borderId="15" xfId="0" applyNumberFormat="1" applyFont="1" applyFill="1" applyBorder="1" applyAlignment="1" applyProtection="1">
      <alignment horizontal="center" vertical="center" wrapText="1"/>
      <protection/>
    </xf>
    <xf numFmtId="0" fontId="6" fillId="40" borderId="17" xfId="0" applyNumberFormat="1" applyFont="1" applyFill="1" applyBorder="1" applyAlignment="1" applyProtection="1">
      <alignment horizontal="center" vertical="center"/>
      <protection/>
    </xf>
    <xf numFmtId="0" fontId="6" fillId="40" borderId="19" xfId="0" applyFont="1" applyFill="1" applyBorder="1" applyAlignment="1">
      <alignment horizontal="left" vertical="center" wrapText="1"/>
    </xf>
    <xf numFmtId="208" fontId="2" fillId="40" borderId="19" xfId="0" applyNumberFormat="1" applyFont="1" applyFill="1" applyBorder="1" applyAlignment="1">
      <alignment horizontal="left" vertical="center" wrapText="1"/>
    </xf>
    <xf numFmtId="208" fontId="2" fillId="40" borderId="15" xfId="0" applyNumberFormat="1" applyFont="1" applyFill="1" applyBorder="1" applyAlignment="1">
      <alignment horizontal="left" vertical="center" wrapText="1"/>
    </xf>
    <xf numFmtId="208" fontId="2" fillId="40" borderId="20" xfId="0" applyNumberFormat="1" applyFont="1" applyFill="1" applyBorder="1" applyAlignment="1">
      <alignment horizontal="left" vertical="center" wrapText="1"/>
    </xf>
    <xf numFmtId="1" fontId="2" fillId="40" borderId="16" xfId="0" applyNumberFormat="1" applyFont="1" applyFill="1" applyBorder="1" applyAlignment="1">
      <alignment horizontal="center" vertical="center" wrapText="1"/>
    </xf>
    <xf numFmtId="208" fontId="2" fillId="40" borderId="17" xfId="0" applyNumberFormat="1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207" fontId="3" fillId="40" borderId="17" xfId="0" applyNumberFormat="1" applyFont="1" applyFill="1" applyBorder="1" applyAlignment="1" applyProtection="1">
      <alignment horizontal="center" vertical="center"/>
      <protection/>
    </xf>
    <xf numFmtId="208" fontId="3" fillId="40" borderId="19" xfId="0" applyNumberFormat="1" applyFont="1" applyFill="1" applyBorder="1" applyAlignment="1" applyProtection="1">
      <alignment horizontal="center" vertical="center"/>
      <protection/>
    </xf>
    <xf numFmtId="1" fontId="3" fillId="40" borderId="15" xfId="0" applyNumberFormat="1" applyFont="1" applyFill="1" applyBorder="1" applyAlignment="1" applyProtection="1">
      <alignment horizontal="center" vertical="center"/>
      <protection/>
    </xf>
    <xf numFmtId="206" fontId="3" fillId="40" borderId="15" xfId="0" applyNumberFormat="1" applyFont="1" applyFill="1" applyBorder="1" applyAlignment="1">
      <alignment horizontal="center" vertical="center" wrapText="1"/>
    </xf>
    <xf numFmtId="1" fontId="3" fillId="40" borderId="15" xfId="0" applyNumberFormat="1" applyFont="1" applyFill="1" applyBorder="1" applyAlignment="1">
      <alignment horizontal="center" vertical="center" wrapText="1"/>
    </xf>
    <xf numFmtId="0" fontId="0" fillId="40" borderId="0" xfId="0" applyFont="1" applyFill="1" applyAlignment="1">
      <alignment/>
    </xf>
    <xf numFmtId="0" fontId="2" fillId="40" borderId="28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1" fontId="2" fillId="40" borderId="18" xfId="0" applyNumberFormat="1" applyFont="1" applyFill="1" applyBorder="1" applyAlignment="1">
      <alignment horizontal="center" vertical="center" wrapText="1"/>
    </xf>
    <xf numFmtId="0" fontId="2" fillId="40" borderId="141" xfId="0" applyFont="1" applyFill="1" applyBorder="1" applyAlignment="1">
      <alignment horizontal="center" vertical="center" wrapText="1"/>
    </xf>
    <xf numFmtId="0" fontId="2" fillId="40" borderId="141" xfId="0" applyNumberFormat="1" applyFont="1" applyFill="1" applyBorder="1" applyAlignment="1" applyProtection="1">
      <alignment horizontal="center" vertical="center"/>
      <protection/>
    </xf>
    <xf numFmtId="208" fontId="2" fillId="40" borderId="28" xfId="0" applyNumberFormat="1" applyFont="1" applyFill="1" applyBorder="1" applyAlignment="1" applyProtection="1">
      <alignment horizontal="center" vertical="center"/>
      <protection/>
    </xf>
    <xf numFmtId="206" fontId="2" fillId="40" borderId="18" xfId="0" applyNumberFormat="1" applyFont="1" applyFill="1" applyBorder="1" applyAlignment="1">
      <alignment horizontal="center" vertical="center" wrapText="1"/>
    </xf>
    <xf numFmtId="208" fontId="6" fillId="40" borderId="42" xfId="0" applyNumberFormat="1" applyFont="1" applyFill="1" applyBorder="1" applyAlignment="1">
      <alignment horizontal="center" vertical="center"/>
    </xf>
    <xf numFmtId="0" fontId="6" fillId="40" borderId="42" xfId="0" applyFont="1" applyFill="1" applyBorder="1" applyAlignment="1">
      <alignment horizontal="center" vertical="center" wrapText="1"/>
    </xf>
    <xf numFmtId="208" fontId="0" fillId="40" borderId="15" xfId="0" applyNumberFormat="1" applyFont="1" applyFill="1" applyBorder="1" applyAlignment="1">
      <alignment/>
    </xf>
    <xf numFmtId="208" fontId="0" fillId="40" borderId="69" xfId="0" applyNumberFormat="1" applyFont="1" applyFill="1" applyBorder="1" applyAlignment="1">
      <alignment/>
    </xf>
    <xf numFmtId="208" fontId="6" fillId="40" borderId="137" xfId="0" applyNumberFormat="1" applyFont="1" applyFill="1" applyBorder="1" applyAlignment="1">
      <alignment horizontal="center" vertical="center"/>
    </xf>
    <xf numFmtId="0" fontId="0" fillId="40" borderId="15" xfId="0" applyFont="1" applyFill="1" applyBorder="1" applyAlignment="1">
      <alignment/>
    </xf>
    <xf numFmtId="208" fontId="2" fillId="40" borderId="134" xfId="0" applyNumberFormat="1" applyFont="1" applyFill="1" applyBorder="1" applyAlignment="1">
      <alignment horizontal="center" vertical="center"/>
    </xf>
    <xf numFmtId="208" fontId="2" fillId="40" borderId="189" xfId="0" applyNumberFormat="1" applyFont="1" applyFill="1" applyBorder="1" applyAlignment="1">
      <alignment horizontal="center" vertical="center"/>
    </xf>
    <xf numFmtId="208" fontId="2" fillId="40" borderId="42" xfId="0" applyNumberFormat="1" applyFont="1" applyFill="1" applyBorder="1" applyAlignment="1">
      <alignment horizontal="center" vertical="center"/>
    </xf>
    <xf numFmtId="208" fontId="6" fillId="40" borderId="0" xfId="0" applyNumberFormat="1" applyFont="1" applyFill="1" applyBorder="1" applyAlignment="1">
      <alignment horizontal="center" vertical="center"/>
    </xf>
    <xf numFmtId="0" fontId="0" fillId="40" borderId="0" xfId="0" applyFont="1" applyFill="1" applyBorder="1" applyAlignment="1">
      <alignment/>
    </xf>
    <xf numFmtId="208" fontId="0" fillId="40" borderId="0" xfId="0" applyNumberFormat="1" applyFont="1" applyFill="1" applyAlignment="1">
      <alignment horizontal="center"/>
    </xf>
    <xf numFmtId="0" fontId="2" fillId="40" borderId="194" xfId="0" applyFont="1" applyFill="1" applyBorder="1" applyAlignment="1">
      <alignment horizontal="center" vertical="center"/>
    </xf>
    <xf numFmtId="0" fontId="2" fillId="40" borderId="195" xfId="0" applyFont="1" applyFill="1" applyBorder="1" applyAlignment="1">
      <alignment horizontal="center" vertical="center"/>
    </xf>
    <xf numFmtId="0" fontId="2" fillId="40" borderId="196" xfId="0" applyFont="1" applyFill="1" applyBorder="1" applyAlignment="1">
      <alignment horizontal="center" vertical="center"/>
    </xf>
    <xf numFmtId="0" fontId="2" fillId="40" borderId="42" xfId="0" applyFont="1" applyFill="1" applyBorder="1" applyAlignment="1">
      <alignment horizontal="center" vertical="center"/>
    </xf>
    <xf numFmtId="1" fontId="6" fillId="40" borderId="0" xfId="0" applyNumberFormat="1" applyFont="1" applyFill="1" applyBorder="1" applyAlignment="1">
      <alignment horizontal="center" vertical="center"/>
    </xf>
    <xf numFmtId="0" fontId="2" fillId="40" borderId="0" xfId="0" applyNumberFormat="1" applyFont="1" applyFill="1" applyBorder="1" applyAlignment="1" applyProtection="1">
      <alignment horizontal="center" vertical="center"/>
      <protection/>
    </xf>
    <xf numFmtId="0" fontId="2" fillId="40" borderId="197" xfId="0" applyFont="1" applyFill="1" applyBorder="1" applyAlignment="1">
      <alignment horizontal="center" vertical="center"/>
    </xf>
    <xf numFmtId="0" fontId="2" fillId="40" borderId="198" xfId="0" applyFont="1" applyFill="1" applyBorder="1" applyAlignment="1">
      <alignment horizontal="center" vertical="center"/>
    </xf>
    <xf numFmtId="0" fontId="2" fillId="40" borderId="199" xfId="0" applyFont="1" applyFill="1" applyBorder="1" applyAlignment="1">
      <alignment horizontal="center" vertical="center"/>
    </xf>
    <xf numFmtId="0" fontId="2" fillId="40" borderId="96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49" fontId="2" fillId="0" borderId="164" xfId="56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76" xfId="56" applyNumberFormat="1" applyFont="1" applyFill="1" applyBorder="1" applyAlignment="1">
      <alignment horizontal="left" vertical="center" wrapText="1"/>
      <protection/>
    </xf>
    <xf numFmtId="49" fontId="2" fillId="0" borderId="76" xfId="56" applyNumberFormat="1" applyFont="1" applyFill="1" applyBorder="1" applyAlignment="1">
      <alignment horizontal="left" vertical="center" wrapText="1"/>
      <protection/>
    </xf>
    <xf numFmtId="49" fontId="2" fillId="0" borderId="77" xfId="56" applyNumberFormat="1" applyFont="1" applyFill="1" applyBorder="1" applyAlignment="1">
      <alignment horizontal="left" vertical="center" wrapText="1"/>
      <protection/>
    </xf>
    <xf numFmtId="210" fontId="6" fillId="0" borderId="21" xfId="56" applyNumberFormat="1" applyFont="1" applyFill="1" applyBorder="1" applyAlignment="1" applyProtection="1">
      <alignment horizontal="right" vertical="center"/>
      <protection/>
    </xf>
    <xf numFmtId="210" fontId="2" fillId="0" borderId="75" xfId="56" applyNumberFormat="1" applyFont="1" applyFill="1" applyBorder="1" applyAlignment="1" applyProtection="1">
      <alignment horizontal="center" vertical="center"/>
      <protection/>
    </xf>
    <xf numFmtId="1" fontId="2" fillId="0" borderId="19" xfId="56" applyNumberFormat="1" applyFont="1" applyFill="1" applyBorder="1" applyAlignment="1">
      <alignment horizontal="center" vertical="center"/>
      <protection/>
    </xf>
    <xf numFmtId="1" fontId="2" fillId="0" borderId="28" xfId="56" applyNumberFormat="1" applyFont="1" applyFill="1" applyBorder="1" applyAlignment="1">
      <alignment horizontal="center" vertical="center"/>
      <protection/>
    </xf>
    <xf numFmtId="1" fontId="2" fillId="0" borderId="18" xfId="56" applyNumberFormat="1" applyFont="1" applyFill="1" applyBorder="1" applyAlignment="1">
      <alignment horizontal="center" vertical="center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206" fontId="6" fillId="0" borderId="17" xfId="0" applyNumberFormat="1" applyFont="1" applyFill="1" applyBorder="1" applyAlignment="1" applyProtection="1">
      <alignment horizontal="center" vertical="center" wrapText="1"/>
      <protection/>
    </xf>
    <xf numFmtId="206" fontId="6" fillId="0" borderId="141" xfId="0" applyNumberFormat="1" applyFont="1" applyFill="1" applyBorder="1" applyAlignment="1" applyProtection="1">
      <alignment horizontal="center" vertical="center" wrapText="1"/>
      <protection/>
    </xf>
    <xf numFmtId="211" fontId="2" fillId="0" borderId="15" xfId="56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49" fontId="6" fillId="40" borderId="106" xfId="0" applyNumberFormat="1" applyFont="1" applyFill="1" applyBorder="1" applyAlignment="1">
      <alignment horizontal="center" vertical="center" wrapText="1"/>
    </xf>
    <xf numFmtId="49" fontId="6" fillId="40" borderId="164" xfId="0" applyNumberFormat="1" applyFont="1" applyFill="1" applyBorder="1" applyAlignment="1">
      <alignment horizontal="center" vertical="center" wrapText="1"/>
    </xf>
    <xf numFmtId="49" fontId="2" fillId="40" borderId="164" xfId="0" applyNumberFormat="1" applyFont="1" applyFill="1" applyBorder="1" applyAlignment="1">
      <alignment horizontal="center" vertical="center" wrapText="1"/>
    </xf>
    <xf numFmtId="49" fontId="6" fillId="40" borderId="164" xfId="0" applyNumberFormat="1" applyFont="1" applyFill="1" applyBorder="1" applyAlignment="1">
      <alignment horizontal="center" vertical="center" wrapText="1"/>
    </xf>
    <xf numFmtId="49" fontId="2" fillId="40" borderId="164" xfId="0" applyNumberFormat="1" applyFont="1" applyFill="1" applyBorder="1" applyAlignment="1">
      <alignment horizontal="center" vertical="center" wrapText="1"/>
    </xf>
    <xf numFmtId="49" fontId="2" fillId="40" borderId="175" xfId="0" applyNumberFormat="1" applyFont="1" applyFill="1" applyBorder="1" applyAlignment="1">
      <alignment horizontal="center" vertical="center" wrapText="1"/>
    </xf>
    <xf numFmtId="49" fontId="6" fillId="40" borderId="164" xfId="0" applyNumberFormat="1" applyFont="1" applyFill="1" applyBorder="1" applyAlignment="1" applyProtection="1">
      <alignment horizontal="left" vertical="center" wrapText="1"/>
      <protection/>
    </xf>
    <xf numFmtId="49" fontId="2" fillId="40" borderId="164" xfId="0" applyNumberFormat="1" applyFont="1" applyFill="1" applyBorder="1" applyAlignment="1">
      <alignment vertical="center" wrapText="1"/>
    </xf>
    <xf numFmtId="0" fontId="6" fillId="40" borderId="164" xfId="0" applyFont="1" applyFill="1" applyBorder="1" applyAlignment="1">
      <alignment vertical="center" wrapText="1"/>
    </xf>
    <xf numFmtId="0" fontId="2" fillId="40" borderId="175" xfId="0" applyFont="1" applyFill="1" applyBorder="1" applyAlignment="1">
      <alignment horizontal="right" vertical="center" wrapText="1"/>
    </xf>
    <xf numFmtId="49" fontId="6" fillId="40" borderId="15" xfId="0" applyNumberFormat="1" applyFont="1" applyFill="1" applyBorder="1" applyAlignment="1" applyProtection="1">
      <alignment horizontal="center" vertical="center" wrapText="1"/>
      <protection/>
    </xf>
    <xf numFmtId="1" fontId="6" fillId="40" borderId="15" xfId="0" applyNumberFormat="1" applyFont="1" applyFill="1" applyBorder="1" applyAlignment="1" applyProtection="1">
      <alignment horizontal="center" vertical="center" wrapText="1"/>
      <protection/>
    </xf>
    <xf numFmtId="0" fontId="2" fillId="40" borderId="21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/>
    </xf>
    <xf numFmtId="0" fontId="51" fillId="40" borderId="16" xfId="0" applyFont="1" applyFill="1" applyBorder="1" applyAlignment="1">
      <alignment/>
    </xf>
    <xf numFmtId="0" fontId="51" fillId="40" borderId="22" xfId="0" applyFont="1" applyFill="1" applyBorder="1" applyAlignment="1">
      <alignment/>
    </xf>
    <xf numFmtId="49" fontId="6" fillId="40" borderId="19" xfId="0" applyNumberFormat="1" applyFont="1" applyFill="1" applyBorder="1" applyAlignment="1" applyProtection="1">
      <alignment horizontal="center" vertical="center" wrapText="1"/>
      <protection/>
    </xf>
    <xf numFmtId="0" fontId="51" fillId="40" borderId="79" xfId="0" applyFont="1" applyFill="1" applyBorder="1" applyAlignment="1">
      <alignment/>
    </xf>
    <xf numFmtId="1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51" fillId="40" borderId="17" xfId="0" applyFont="1" applyFill="1" applyBorder="1" applyAlignment="1">
      <alignment/>
    </xf>
    <xf numFmtId="0" fontId="2" fillId="40" borderId="17" xfId="0" applyNumberFormat="1" applyFont="1" applyFill="1" applyBorder="1" applyAlignment="1" applyProtection="1">
      <alignment horizontal="center" vertical="center" wrapText="1"/>
      <protection/>
    </xf>
    <xf numFmtId="0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7" fillId="40" borderId="17" xfId="0" applyNumberFormat="1" applyFont="1" applyFill="1" applyBorder="1" applyAlignment="1" applyProtection="1">
      <alignment horizontal="center" vertical="center"/>
      <protection/>
    </xf>
    <xf numFmtId="0" fontId="6" fillId="40" borderId="190" xfId="0" applyFont="1" applyFill="1" applyBorder="1" applyAlignment="1">
      <alignment horizontal="center"/>
    </xf>
    <xf numFmtId="0" fontId="6" fillId="40" borderId="19" xfId="0" applyNumberFormat="1" applyFont="1" applyFill="1" applyBorder="1" applyAlignment="1" applyProtection="1">
      <alignment horizontal="center" vertical="center" wrapText="1"/>
      <protection/>
    </xf>
    <xf numFmtId="0" fontId="6" fillId="40" borderId="21" xfId="0" applyNumberFormat="1" applyFont="1" applyFill="1" applyBorder="1" applyAlignment="1" applyProtection="1">
      <alignment horizontal="center" vertical="center"/>
      <protection/>
    </xf>
    <xf numFmtId="1" fontId="6" fillId="40" borderId="16" xfId="0" applyNumberFormat="1" applyFont="1" applyFill="1" applyBorder="1" applyAlignment="1">
      <alignment horizontal="center" vertical="center" wrapText="1"/>
    </xf>
    <xf numFmtId="1" fontId="6" fillId="40" borderId="79" xfId="0" applyNumberFormat="1" applyFont="1" applyFill="1" applyBorder="1" applyAlignment="1">
      <alignment horizontal="center" vertical="center" wrapText="1"/>
    </xf>
    <xf numFmtId="208" fontId="6" fillId="40" borderId="17" xfId="0" applyNumberFormat="1" applyFont="1" applyFill="1" applyBorder="1" applyAlignment="1" applyProtection="1">
      <alignment horizontal="center" vertical="center"/>
      <protection/>
    </xf>
    <xf numFmtId="206" fontId="2" fillId="40" borderId="17" xfId="0" applyNumberFormat="1" applyFont="1" applyFill="1" applyBorder="1" applyAlignment="1">
      <alignment horizontal="center" vertical="center" wrapText="1"/>
    </xf>
    <xf numFmtId="1" fontId="6" fillId="40" borderId="17" xfId="0" applyNumberFormat="1" applyFont="1" applyFill="1" applyBorder="1" applyAlignment="1" applyProtection="1">
      <alignment horizontal="center" vertical="center"/>
      <protection/>
    </xf>
    <xf numFmtId="206" fontId="6" fillId="40" borderId="17" xfId="0" applyNumberFormat="1" applyFont="1" applyFill="1" applyBorder="1" applyAlignment="1">
      <alignment horizontal="center" vertical="center" wrapText="1"/>
    </xf>
    <xf numFmtId="206" fontId="3" fillId="40" borderId="17" xfId="0" applyNumberFormat="1" applyFont="1" applyFill="1" applyBorder="1" applyAlignment="1">
      <alignment horizontal="center" vertical="center" wrapText="1"/>
    </xf>
    <xf numFmtId="0" fontId="6" fillId="40" borderId="190" xfId="0" applyFont="1" applyFill="1" applyBorder="1" applyAlignment="1">
      <alignment/>
    </xf>
    <xf numFmtId="208" fontId="2" fillId="40" borderId="17" xfId="0" applyNumberFormat="1" applyFont="1" applyFill="1" applyBorder="1" applyAlignment="1" applyProtection="1">
      <alignment vertical="center"/>
      <protection/>
    </xf>
    <xf numFmtId="208" fontId="2" fillId="40" borderId="17" xfId="0" applyNumberFormat="1" applyFont="1" applyFill="1" applyBorder="1" applyAlignment="1">
      <alignment horizontal="left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51" fillId="40" borderId="21" xfId="0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206" fontId="2" fillId="0" borderId="21" xfId="0" applyNumberFormat="1" applyFont="1" applyFill="1" applyBorder="1" applyAlignment="1" applyProtection="1">
      <alignment vertical="center"/>
      <protection/>
    </xf>
    <xf numFmtId="206" fontId="2" fillId="0" borderId="16" xfId="0" applyNumberFormat="1" applyFont="1" applyFill="1" applyBorder="1" applyAlignment="1" applyProtection="1">
      <alignment vertical="center"/>
      <protection/>
    </xf>
    <xf numFmtId="206" fontId="2" fillId="0" borderId="22" xfId="0" applyNumberFormat="1" applyFont="1" applyFill="1" applyBorder="1" applyAlignment="1" applyProtection="1">
      <alignment vertical="center"/>
      <protection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" fontId="2" fillId="40" borderId="79" xfId="0" applyNumberFormat="1" applyFont="1" applyFill="1" applyBorder="1" applyAlignment="1">
      <alignment horizontal="center" vertical="center" wrapText="1"/>
    </xf>
    <xf numFmtId="1" fontId="2" fillId="40" borderId="19" xfId="0" applyNumberFormat="1" applyFont="1" applyFill="1" applyBorder="1" applyAlignment="1" applyProtection="1">
      <alignment horizontal="center" vertical="center" wrapText="1"/>
      <protection/>
    </xf>
    <xf numFmtId="1" fontId="2" fillId="40" borderId="15" xfId="0" applyNumberFormat="1" applyFont="1" applyFill="1" applyBorder="1" applyAlignment="1" applyProtection="1">
      <alignment horizontal="center" vertical="center" wrapText="1"/>
      <protection/>
    </xf>
    <xf numFmtId="1" fontId="2" fillId="40" borderId="17" xfId="0" applyNumberFormat="1" applyFont="1" applyFill="1" applyBorder="1" applyAlignment="1" applyProtection="1">
      <alignment horizontal="center" vertical="center" wrapText="1"/>
      <protection/>
    </xf>
    <xf numFmtId="1" fontId="2" fillId="40" borderId="20" xfId="0" applyNumberFormat="1" applyFont="1" applyFill="1" applyBorder="1" applyAlignment="1" applyProtection="1">
      <alignment horizontal="center" vertical="center" wrapText="1"/>
      <protection/>
    </xf>
    <xf numFmtId="1" fontId="6" fillId="40" borderId="17" xfId="0" applyNumberFormat="1" applyFont="1" applyFill="1" applyBorder="1" applyAlignment="1">
      <alignment horizontal="center" vertical="center" wrapText="1"/>
    </xf>
    <xf numFmtId="1" fontId="2" fillId="4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4" fillId="40" borderId="0" xfId="0" applyFont="1" applyFill="1" applyAlignment="1">
      <alignment/>
    </xf>
    <xf numFmtId="208" fontId="14" fillId="40" borderId="0" xfId="0" applyNumberFormat="1" applyFont="1" applyFill="1" applyAlignment="1">
      <alignment/>
    </xf>
    <xf numFmtId="206" fontId="4" fillId="0" borderId="200" xfId="0" applyNumberFormat="1" applyFont="1" applyFill="1" applyBorder="1" applyAlignment="1" applyProtection="1">
      <alignment horizontal="center" vertical="center"/>
      <protection/>
    </xf>
    <xf numFmtId="206" fontId="4" fillId="0" borderId="201" xfId="0" applyNumberFormat="1" applyFont="1" applyFill="1" applyBorder="1" applyAlignment="1" applyProtection="1">
      <alignment horizontal="center" vertical="center"/>
      <protection/>
    </xf>
    <xf numFmtId="206" fontId="4" fillId="0" borderId="202" xfId="0" applyNumberFormat="1" applyFont="1" applyFill="1" applyBorder="1" applyAlignment="1" applyProtection="1">
      <alignment horizontal="center" vertical="center"/>
      <protection/>
    </xf>
    <xf numFmtId="206" fontId="2" fillId="0" borderId="203" xfId="0" applyNumberFormat="1" applyFont="1" applyFill="1" applyBorder="1" applyAlignment="1" applyProtection="1">
      <alignment horizontal="center" vertical="center"/>
      <protection/>
    </xf>
    <xf numFmtId="206" fontId="2" fillId="0" borderId="184" xfId="0" applyNumberFormat="1" applyFont="1" applyFill="1" applyBorder="1" applyAlignment="1" applyProtection="1">
      <alignment horizontal="center" vertical="center"/>
      <protection/>
    </xf>
    <xf numFmtId="206" fontId="2" fillId="0" borderId="204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06" fontId="2" fillId="0" borderId="184" xfId="0" applyNumberFormat="1" applyFont="1" applyFill="1" applyBorder="1" applyAlignment="1" applyProtection="1">
      <alignment horizontal="center" vertical="center" wrapText="1"/>
      <protection/>
    </xf>
    <xf numFmtId="206" fontId="2" fillId="0" borderId="87" xfId="0" applyNumberFormat="1" applyFont="1" applyFill="1" applyBorder="1" applyAlignment="1" applyProtection="1">
      <alignment horizontal="center" vertical="center" wrapText="1"/>
      <protection/>
    </xf>
    <xf numFmtId="210" fontId="2" fillId="0" borderId="205" xfId="0" applyNumberFormat="1" applyFont="1" applyFill="1" applyBorder="1" applyAlignment="1" applyProtection="1">
      <alignment horizontal="center" vertical="center"/>
      <protection/>
    </xf>
    <xf numFmtId="0" fontId="0" fillId="0" borderId="160" xfId="0" applyFont="1" applyFill="1" applyBorder="1" applyAlignment="1">
      <alignment horizontal="center" vertical="center"/>
    </xf>
    <xf numFmtId="0" fontId="0" fillId="0" borderId="161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206" fontId="2" fillId="0" borderId="8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206" xfId="0" applyFont="1" applyFill="1" applyBorder="1" applyAlignment="1">
      <alignment horizontal="center" vertical="center" wrapText="1"/>
    </xf>
    <xf numFmtId="210" fontId="2" fillId="0" borderId="54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20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08" xfId="0" applyFont="1" applyFill="1" applyBorder="1" applyAlignment="1">
      <alignment horizontal="center" vertical="center" textRotation="90" wrapText="1"/>
    </xf>
    <xf numFmtId="0" fontId="6" fillId="0" borderId="189" xfId="0" applyNumberFormat="1" applyFont="1" applyFill="1" applyBorder="1" applyAlignment="1">
      <alignment horizontal="right" vertical="center" wrapText="1"/>
    </xf>
    <xf numFmtId="0" fontId="6" fillId="0" borderId="44" xfId="0" applyNumberFormat="1" applyFont="1" applyFill="1" applyBorder="1" applyAlignment="1">
      <alignment horizontal="right" vertical="center" wrapText="1"/>
    </xf>
    <xf numFmtId="210" fontId="2" fillId="0" borderId="160" xfId="0" applyNumberFormat="1" applyFont="1" applyFill="1" applyBorder="1" applyAlignment="1" applyProtection="1">
      <alignment horizontal="center" vertical="center"/>
      <protection/>
    </xf>
    <xf numFmtId="210" fontId="2" fillId="0" borderId="161" xfId="0" applyNumberFormat="1" applyFont="1" applyFill="1" applyBorder="1" applyAlignment="1" applyProtection="1">
      <alignment horizontal="center" vertical="center"/>
      <protection/>
    </xf>
    <xf numFmtId="210" fontId="2" fillId="0" borderId="171" xfId="0" applyNumberFormat="1" applyFont="1" applyFill="1" applyBorder="1" applyAlignment="1" applyProtection="1">
      <alignment horizontal="center" vertical="center"/>
      <protection/>
    </xf>
    <xf numFmtId="210" fontId="2" fillId="0" borderId="144" xfId="0" applyNumberFormat="1" applyFont="1" applyFill="1" applyBorder="1" applyAlignment="1" applyProtection="1">
      <alignment horizontal="center" vertical="center"/>
      <protection/>
    </xf>
    <xf numFmtId="210" fontId="2" fillId="0" borderId="162" xfId="0" applyNumberFormat="1" applyFont="1" applyFill="1" applyBorder="1" applyAlignment="1" applyProtection="1">
      <alignment horizontal="center" vertical="center"/>
      <protection/>
    </xf>
    <xf numFmtId="206" fontId="2" fillId="0" borderId="9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09" xfId="0" applyFont="1" applyFill="1" applyBorder="1" applyAlignment="1">
      <alignment horizontal="center" vertical="center" textRotation="90" wrapText="1"/>
    </xf>
    <xf numFmtId="206" fontId="2" fillId="0" borderId="13" xfId="0" applyNumberFormat="1" applyFont="1" applyFill="1" applyBorder="1" applyAlignment="1" applyProtection="1">
      <alignment horizontal="center" vertical="center"/>
      <protection/>
    </xf>
    <xf numFmtId="206" fontId="2" fillId="0" borderId="95" xfId="0" applyNumberFormat="1" applyFont="1" applyFill="1" applyBorder="1" applyAlignment="1" applyProtection="1">
      <alignment horizontal="center" vertical="center"/>
      <protection/>
    </xf>
    <xf numFmtId="206" fontId="2" fillId="0" borderId="14" xfId="0" applyNumberFormat="1" applyFont="1" applyFill="1" applyBorder="1" applyAlignment="1" applyProtection="1">
      <alignment horizontal="center" vertical="center"/>
      <protection/>
    </xf>
    <xf numFmtId="210" fontId="2" fillId="0" borderId="210" xfId="0" applyNumberFormat="1" applyFont="1" applyFill="1" applyBorder="1" applyAlignment="1" applyProtection="1">
      <alignment horizontal="center" vertical="center" wrapText="1"/>
      <protection/>
    </xf>
    <xf numFmtId="210" fontId="2" fillId="0" borderId="160" xfId="0" applyNumberFormat="1" applyFont="1" applyFill="1" applyBorder="1" applyAlignment="1" applyProtection="1">
      <alignment horizontal="center" vertical="center" wrapText="1"/>
      <protection/>
    </xf>
    <xf numFmtId="210" fontId="2" fillId="0" borderId="140" xfId="0" applyNumberFormat="1" applyFont="1" applyFill="1" applyBorder="1" applyAlignment="1" applyProtection="1">
      <alignment horizontal="center" vertical="center" wrapText="1"/>
      <protection/>
    </xf>
    <xf numFmtId="210" fontId="2" fillId="0" borderId="120" xfId="0" applyNumberFormat="1" applyFont="1" applyFill="1" applyBorder="1" applyAlignment="1" applyProtection="1">
      <alignment horizontal="center" vertical="center" wrapText="1"/>
      <protection/>
    </xf>
    <xf numFmtId="210" fontId="2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199" xfId="0" applyNumberFormat="1" applyFont="1" applyFill="1" applyBorder="1" applyAlignment="1" applyProtection="1">
      <alignment horizontal="center" vertical="center" wrapText="1"/>
      <protection/>
    </xf>
    <xf numFmtId="210" fontId="2" fillId="0" borderId="211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9" xfId="0" applyNumberFormat="1" applyFont="1" applyFill="1" applyBorder="1" applyAlignment="1" applyProtection="1">
      <alignment horizontal="center" vertical="center" wrapText="1"/>
      <protection/>
    </xf>
    <xf numFmtId="210" fontId="2" fillId="0" borderId="113" xfId="0" applyNumberFormat="1" applyFont="1" applyFill="1" applyBorder="1" applyAlignment="1" applyProtection="1">
      <alignment horizontal="center" vertical="center" wrapText="1"/>
      <protection/>
    </xf>
    <xf numFmtId="21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31" fillId="0" borderId="171" xfId="0" applyNumberFormat="1" applyFont="1" applyFill="1" applyBorder="1" applyAlignment="1" applyProtection="1">
      <alignment horizontal="center" vertical="center" wrapText="1"/>
      <protection/>
    </xf>
    <xf numFmtId="0" fontId="15" fillId="0" borderId="144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210" fontId="7" fillId="0" borderId="174" xfId="0" applyNumberFormat="1" applyFont="1" applyFill="1" applyBorder="1" applyAlignment="1" applyProtection="1">
      <alignment horizontal="center" vertical="center"/>
      <protection/>
    </xf>
    <xf numFmtId="210" fontId="7" fillId="0" borderId="179" xfId="0" applyNumberFormat="1" applyFont="1" applyFill="1" applyBorder="1" applyAlignment="1" applyProtection="1">
      <alignment horizontal="center" vertical="center"/>
      <protection/>
    </xf>
    <xf numFmtId="210" fontId="7" fillId="0" borderId="191" xfId="0" applyNumberFormat="1" applyFont="1" applyFill="1" applyBorder="1" applyAlignment="1" applyProtection="1">
      <alignment horizontal="center" vertical="center"/>
      <protection/>
    </xf>
    <xf numFmtId="210" fontId="2" fillId="0" borderId="17" xfId="0" applyNumberFormat="1" applyFont="1" applyFill="1" applyBorder="1" applyAlignment="1" applyProtection="1">
      <alignment horizontal="center" vertical="center"/>
      <protection/>
    </xf>
    <xf numFmtId="210" fontId="2" fillId="0" borderId="85" xfId="0" applyNumberFormat="1" applyFont="1" applyFill="1" applyBorder="1" applyAlignment="1" applyProtection="1">
      <alignment horizontal="center" vertical="center"/>
      <protection/>
    </xf>
    <xf numFmtId="210" fontId="2" fillId="0" borderId="178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4" xfId="0" applyNumberFormat="1" applyFont="1" applyFill="1" applyBorder="1" applyAlignment="1" applyProtection="1">
      <alignment horizontal="center" vertical="center" textRotation="90"/>
      <protection/>
    </xf>
    <xf numFmtId="0" fontId="2" fillId="0" borderId="68" xfId="0" applyNumberFormat="1" applyFont="1" applyFill="1" applyBorder="1" applyAlignment="1" applyProtection="1">
      <alignment horizontal="center" vertical="center" textRotation="90"/>
      <protection/>
    </xf>
    <xf numFmtId="207" fontId="31" fillId="0" borderId="212" xfId="0" applyNumberFormat="1" applyFont="1" applyFill="1" applyBorder="1" applyAlignment="1" applyProtection="1">
      <alignment horizontal="center" vertical="center"/>
      <protection/>
    </xf>
    <xf numFmtId="207" fontId="31" fillId="0" borderId="213" xfId="0" applyNumberFormat="1" applyFont="1" applyFill="1" applyBorder="1" applyAlignment="1" applyProtection="1">
      <alignment horizontal="center" vertical="center"/>
      <protection/>
    </xf>
    <xf numFmtId="207" fontId="31" fillId="0" borderId="201" xfId="0" applyNumberFormat="1" applyFont="1" applyFill="1" applyBorder="1" applyAlignment="1" applyProtection="1">
      <alignment horizontal="center" vertical="center"/>
      <protection/>
    </xf>
    <xf numFmtId="207" fontId="31" fillId="0" borderId="214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horizontal="right" wrapText="1"/>
    </xf>
    <xf numFmtId="0" fontId="6" fillId="0" borderId="215" xfId="0" applyFont="1" applyFill="1" applyBorder="1" applyAlignment="1">
      <alignment horizontal="center" vertical="center" wrapText="1"/>
    </xf>
    <xf numFmtId="0" fontId="6" fillId="0" borderId="196" xfId="0" applyFont="1" applyFill="1" applyBorder="1" applyAlignment="1">
      <alignment horizontal="center" vertical="center" wrapText="1"/>
    </xf>
    <xf numFmtId="0" fontId="6" fillId="0" borderId="195" xfId="0" applyFont="1" applyFill="1" applyBorder="1" applyAlignment="1">
      <alignment horizontal="center" vertical="center" wrapText="1"/>
    </xf>
    <xf numFmtId="0" fontId="6" fillId="0" borderId="200" xfId="0" applyFont="1" applyFill="1" applyBorder="1" applyAlignment="1">
      <alignment horizontal="center" vertical="center" wrapText="1"/>
    </xf>
    <xf numFmtId="0" fontId="6" fillId="0" borderId="201" xfId="0" applyFont="1" applyFill="1" applyBorder="1" applyAlignment="1">
      <alignment horizontal="center" vertical="center" wrapText="1"/>
    </xf>
    <xf numFmtId="0" fontId="6" fillId="0" borderId="20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216" xfId="0" applyFont="1" applyFill="1" applyBorder="1" applyAlignment="1">
      <alignment horizontal="center" vertical="center" wrapText="1"/>
    </xf>
    <xf numFmtId="0" fontId="6" fillId="0" borderId="217" xfId="0" applyFont="1" applyFill="1" applyBorder="1" applyAlignment="1">
      <alignment horizontal="center" vertical="center" wrapText="1"/>
    </xf>
    <xf numFmtId="0" fontId="6" fillId="0" borderId="218" xfId="0" applyFont="1" applyFill="1" applyBorder="1" applyAlignment="1">
      <alignment horizontal="center" vertical="center" wrapText="1"/>
    </xf>
    <xf numFmtId="0" fontId="6" fillId="0" borderId="219" xfId="0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4" fillId="0" borderId="189" xfId="0" applyNumberFormat="1" applyFont="1" applyFill="1" applyBorder="1" applyAlignment="1" applyProtection="1">
      <alignment horizontal="center" vertical="center" wrapText="1"/>
      <protection/>
    </xf>
    <xf numFmtId="49" fontId="4" fillId="0" borderId="188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189" xfId="0" applyNumberFormat="1" applyFont="1" applyFill="1" applyBorder="1" applyAlignment="1">
      <alignment horizontal="center" vertical="center" wrapText="1"/>
    </xf>
    <xf numFmtId="0" fontId="0" fillId="0" borderId="188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1" fillId="0" borderId="72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 applyProtection="1">
      <alignment horizontal="right" vertical="center"/>
      <protection/>
    </xf>
    <xf numFmtId="0" fontId="6" fillId="0" borderId="85" xfId="0" applyFont="1" applyFill="1" applyBorder="1" applyAlignment="1" applyProtection="1">
      <alignment horizontal="right" vertical="center"/>
      <protection/>
    </xf>
    <xf numFmtId="0" fontId="6" fillId="0" borderId="178" xfId="0" applyFont="1" applyFill="1" applyBorder="1" applyAlignment="1" applyProtection="1">
      <alignment horizontal="right" vertical="center"/>
      <protection/>
    </xf>
    <xf numFmtId="49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30" fillId="0" borderId="72" xfId="0" applyFont="1" applyFill="1" applyBorder="1" applyAlignment="1">
      <alignment vertical="center" wrapText="1"/>
    </xf>
    <xf numFmtId="0" fontId="30" fillId="0" borderId="69" xfId="0" applyFont="1" applyFill="1" applyBorder="1" applyAlignment="1">
      <alignment vertical="center" wrapText="1"/>
    </xf>
    <xf numFmtId="49" fontId="6" fillId="0" borderId="215" xfId="0" applyNumberFormat="1" applyFont="1" applyFill="1" applyBorder="1" applyAlignment="1" applyProtection="1">
      <alignment horizontal="center" vertical="center"/>
      <protection/>
    </xf>
    <xf numFmtId="49" fontId="6" fillId="0" borderId="196" xfId="0" applyNumberFormat="1" applyFont="1" applyFill="1" applyBorder="1" applyAlignment="1" applyProtection="1">
      <alignment horizontal="center" vertical="center"/>
      <protection/>
    </xf>
    <xf numFmtId="49" fontId="6" fillId="0" borderId="195" xfId="0" applyNumberFormat="1" applyFont="1" applyFill="1" applyBorder="1" applyAlignment="1" applyProtection="1">
      <alignment horizontal="center" vertical="center"/>
      <protection/>
    </xf>
    <xf numFmtId="0" fontId="2" fillId="0" borderId="145" xfId="0" applyFont="1" applyFill="1" applyBorder="1" applyAlignment="1">
      <alignment horizontal="left" vertical="center" wrapText="1"/>
    </xf>
    <xf numFmtId="0" fontId="2" fillId="0" borderId="118" xfId="0" applyFont="1" applyFill="1" applyBorder="1" applyAlignment="1">
      <alignment horizontal="left" vertical="center" wrapText="1"/>
    </xf>
    <xf numFmtId="49" fontId="6" fillId="41" borderId="189" xfId="0" applyNumberFormat="1" applyFont="1" applyFill="1" applyBorder="1" applyAlignment="1">
      <alignment horizontal="center" vertical="center" wrapText="1"/>
    </xf>
    <xf numFmtId="0" fontId="0" fillId="41" borderId="188" xfId="0" applyFont="1" applyFill="1" applyBorder="1" applyAlignment="1">
      <alignment vertical="center" wrapText="1"/>
    </xf>
    <xf numFmtId="0" fontId="0" fillId="41" borderId="44" xfId="0" applyFont="1" applyFill="1" applyBorder="1" applyAlignment="1">
      <alignment vertical="center" wrapText="1"/>
    </xf>
    <xf numFmtId="49" fontId="6" fillId="0" borderId="205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189" xfId="0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2" fillId="0" borderId="220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206" fontId="6" fillId="0" borderId="186" xfId="0" applyNumberFormat="1" applyFont="1" applyFill="1" applyBorder="1" applyAlignment="1" applyProtection="1">
      <alignment horizontal="right" vertical="center"/>
      <protection/>
    </xf>
    <xf numFmtId="206" fontId="6" fillId="0" borderId="147" xfId="0" applyNumberFormat="1" applyFont="1" applyFill="1" applyBorder="1" applyAlignment="1" applyProtection="1">
      <alignment horizontal="right" vertical="center"/>
      <protection/>
    </xf>
    <xf numFmtId="49" fontId="6" fillId="0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8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54" xfId="0" applyNumberFormat="1" applyFont="1" applyFill="1" applyBorder="1" applyAlignment="1" applyProtection="1">
      <alignment horizontal="center" vertical="center" wrapText="1"/>
      <protection/>
    </xf>
    <xf numFmtId="0" fontId="32" fillId="0" borderId="54" xfId="0" applyFont="1" applyFill="1" applyBorder="1" applyAlignment="1">
      <alignment vertical="center" wrapText="1"/>
    </xf>
    <xf numFmtId="0" fontId="6" fillId="0" borderId="205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211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6" fillId="0" borderId="189" xfId="0" applyFont="1" applyFill="1" applyBorder="1" applyAlignment="1">
      <alignment horizontal="center" wrapText="1"/>
    </xf>
    <xf numFmtId="0" fontId="6" fillId="0" borderId="188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189" xfId="0" applyNumberFormat="1" applyFont="1" applyFill="1" applyBorder="1" applyAlignment="1" applyProtection="1">
      <alignment horizontal="center" vertical="center" wrapText="1"/>
      <protection/>
    </xf>
    <xf numFmtId="208" fontId="6" fillId="0" borderId="188" xfId="0" applyNumberFormat="1" applyFont="1" applyFill="1" applyBorder="1" applyAlignment="1" applyProtection="1">
      <alignment horizontal="center" vertical="center" wrapText="1"/>
      <protection/>
    </xf>
    <xf numFmtId="208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179" xfId="0" applyNumberFormat="1" applyFont="1" applyFill="1" applyBorder="1" applyAlignment="1" applyProtection="1">
      <alignment horizontal="center" vertical="center" wrapText="1"/>
      <protection/>
    </xf>
    <xf numFmtId="0" fontId="0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221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222" xfId="0" applyFont="1" applyFill="1" applyBorder="1" applyAlignment="1">
      <alignment horizontal="center" vertical="center"/>
    </xf>
    <xf numFmtId="0" fontId="6" fillId="0" borderId="223" xfId="0" applyFont="1" applyFill="1" applyBorder="1" applyAlignment="1">
      <alignment horizontal="right" vertical="center"/>
    </xf>
    <xf numFmtId="0" fontId="6" fillId="0" borderId="113" xfId="0" applyFont="1" applyFill="1" applyBorder="1" applyAlignment="1">
      <alignment horizontal="right" vertical="center"/>
    </xf>
    <xf numFmtId="0" fontId="6" fillId="0" borderId="224" xfId="0" applyFont="1" applyFill="1" applyBorder="1" applyAlignment="1">
      <alignment horizontal="right" vertical="center"/>
    </xf>
    <xf numFmtId="0" fontId="0" fillId="0" borderId="179" xfId="0" applyFont="1" applyFill="1" applyBorder="1" applyAlignment="1">
      <alignment wrapText="1"/>
    </xf>
    <xf numFmtId="208" fontId="6" fillId="0" borderId="189" xfId="0" applyNumberFormat="1" applyFont="1" applyFill="1" applyBorder="1" applyAlignment="1">
      <alignment horizontal="center" wrapText="1"/>
    </xf>
    <xf numFmtId="208" fontId="6" fillId="0" borderId="175" xfId="0" applyNumberFormat="1" applyFont="1" applyFill="1" applyBorder="1" applyAlignment="1">
      <alignment horizontal="center" wrapText="1"/>
    </xf>
    <xf numFmtId="0" fontId="6" fillId="0" borderId="166" xfId="0" applyFont="1" applyFill="1" applyBorder="1" applyAlignment="1">
      <alignment horizontal="center" wrapText="1"/>
    </xf>
    <xf numFmtId="0" fontId="6" fillId="0" borderId="177" xfId="0" applyFont="1" applyFill="1" applyBorder="1" applyAlignment="1">
      <alignment horizontal="center" wrapText="1"/>
    </xf>
    <xf numFmtId="49" fontId="4" fillId="0" borderId="225" xfId="0" applyNumberFormat="1" applyFont="1" applyFill="1" applyBorder="1" applyAlignment="1" applyProtection="1">
      <alignment horizontal="center" vertical="center" wrapText="1"/>
      <protection/>
    </xf>
    <xf numFmtId="0" fontId="15" fillId="0" borderId="179" xfId="0" applyFont="1" applyFill="1" applyBorder="1" applyAlignment="1">
      <alignment horizontal="center" vertical="center" wrapText="1"/>
    </xf>
    <xf numFmtId="0" fontId="6" fillId="0" borderId="226" xfId="0" applyFont="1" applyFill="1" applyBorder="1" applyAlignment="1">
      <alignment horizontal="right" vertical="center"/>
    </xf>
    <xf numFmtId="0" fontId="6" fillId="0" borderId="227" xfId="0" applyFont="1" applyFill="1" applyBorder="1" applyAlignment="1">
      <alignment horizontal="right" vertical="center"/>
    </xf>
    <xf numFmtId="0" fontId="6" fillId="0" borderId="228" xfId="0" applyFont="1" applyFill="1" applyBorder="1" applyAlignment="1">
      <alignment horizontal="right" vertical="center"/>
    </xf>
    <xf numFmtId="49" fontId="4" fillId="0" borderId="215" xfId="0" applyNumberFormat="1" applyFont="1" applyFill="1" applyBorder="1" applyAlignment="1" applyProtection="1">
      <alignment horizontal="center" vertical="center" wrapText="1"/>
      <protection/>
    </xf>
    <xf numFmtId="49" fontId="4" fillId="0" borderId="196" xfId="0" applyNumberFormat="1" applyFont="1" applyFill="1" applyBorder="1" applyAlignment="1" applyProtection="1">
      <alignment horizontal="center" vertical="center" wrapText="1"/>
      <protection/>
    </xf>
    <xf numFmtId="49" fontId="4" fillId="0" borderId="195" xfId="0" applyNumberFormat="1" applyFont="1" applyFill="1" applyBorder="1" applyAlignment="1" applyProtection="1">
      <alignment horizontal="center" vertical="center" wrapText="1"/>
      <protection/>
    </xf>
    <xf numFmtId="49" fontId="6" fillId="0" borderId="212" xfId="0" applyNumberFormat="1" applyFont="1" applyFill="1" applyBorder="1" applyAlignment="1" applyProtection="1">
      <alignment horizontal="center" vertical="center"/>
      <protection/>
    </xf>
    <xf numFmtId="49" fontId="6" fillId="0" borderId="213" xfId="0" applyNumberFormat="1" applyFont="1" applyFill="1" applyBorder="1" applyAlignment="1" applyProtection="1">
      <alignment horizontal="center" vertical="center"/>
      <protection/>
    </xf>
    <xf numFmtId="49" fontId="6" fillId="0" borderId="214" xfId="0" applyNumberFormat="1" applyFont="1" applyFill="1" applyBorder="1" applyAlignment="1" applyProtection="1">
      <alignment horizontal="center" vertical="center"/>
      <protection/>
    </xf>
    <xf numFmtId="208" fontId="6" fillId="0" borderId="166" xfId="0" applyNumberFormat="1" applyFont="1" applyFill="1" applyBorder="1" applyAlignment="1">
      <alignment horizontal="center" wrapText="1"/>
    </xf>
    <xf numFmtId="208" fontId="6" fillId="0" borderId="177" xfId="0" applyNumberFormat="1" applyFont="1" applyFill="1" applyBorder="1" applyAlignment="1">
      <alignment horizontal="center" wrapText="1"/>
    </xf>
    <xf numFmtId="0" fontId="6" fillId="0" borderId="189" xfId="0" applyFont="1" applyFill="1" applyBorder="1" applyAlignment="1">
      <alignment horizontal="center" vertical="center" wrapText="1"/>
    </xf>
    <xf numFmtId="0" fontId="6" fillId="0" borderId="18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5" xfId="56" applyFont="1" applyFill="1" applyBorder="1" applyAlignment="1">
      <alignment horizontal="center" vertical="center" wrapText="1"/>
      <protection/>
    </xf>
    <xf numFmtId="208" fontId="43" fillId="0" borderId="175" xfId="0" applyNumberFormat="1" applyFont="1" applyFill="1" applyBorder="1" applyAlignment="1">
      <alignment horizontal="center" wrapText="1"/>
    </xf>
    <xf numFmtId="0" fontId="43" fillId="0" borderId="166" xfId="0" applyFont="1" applyFill="1" applyBorder="1" applyAlignment="1">
      <alignment horizontal="center" wrapText="1"/>
    </xf>
    <xf numFmtId="0" fontId="43" fillId="0" borderId="177" xfId="0" applyFont="1" applyFill="1" applyBorder="1" applyAlignment="1">
      <alignment horizontal="center" wrapText="1"/>
    </xf>
    <xf numFmtId="0" fontId="9" fillId="0" borderId="205" xfId="0" applyFont="1" applyFill="1" applyBorder="1" applyAlignment="1">
      <alignment horizontal="center"/>
    </xf>
    <xf numFmtId="0" fontId="9" fillId="0" borderId="160" xfId="0" applyFont="1" applyFill="1" applyBorder="1" applyAlignment="1">
      <alignment horizontal="center"/>
    </xf>
    <xf numFmtId="0" fontId="9" fillId="0" borderId="161" xfId="0" applyFont="1" applyFill="1" applyBorder="1" applyAlignment="1">
      <alignment horizontal="center"/>
    </xf>
    <xf numFmtId="0" fontId="6" fillId="0" borderId="229" xfId="0" applyFont="1" applyFill="1" applyBorder="1" applyAlignment="1" applyProtection="1">
      <alignment horizontal="right" vertical="center"/>
      <protection/>
    </xf>
    <xf numFmtId="0" fontId="6" fillId="0" borderId="95" xfId="0" applyFont="1" applyFill="1" applyBorder="1" applyAlignment="1" applyProtection="1">
      <alignment horizontal="right" vertical="center"/>
      <protection/>
    </xf>
    <xf numFmtId="0" fontId="6" fillId="0" borderId="138" xfId="0" applyFont="1" applyFill="1" applyBorder="1" applyAlignment="1" applyProtection="1">
      <alignment horizontal="right" vertical="center"/>
      <protection/>
    </xf>
    <xf numFmtId="0" fontId="6" fillId="0" borderId="230" xfId="0" applyFont="1" applyFill="1" applyBorder="1" applyAlignment="1" applyProtection="1">
      <alignment horizontal="right" vertical="center" wrapText="1"/>
      <protection/>
    </xf>
    <xf numFmtId="0" fontId="6" fillId="0" borderId="231" xfId="0" applyFont="1" applyFill="1" applyBorder="1" applyAlignment="1" applyProtection="1">
      <alignment horizontal="right" vertical="center" wrapText="1"/>
      <protection/>
    </xf>
    <xf numFmtId="0" fontId="6" fillId="0" borderId="232" xfId="0" applyFont="1" applyFill="1" applyBorder="1" applyAlignment="1" applyProtection="1">
      <alignment horizontal="right" vertical="center" wrapText="1"/>
      <protection/>
    </xf>
    <xf numFmtId="49" fontId="10" fillId="0" borderId="17" xfId="53" applyNumberFormat="1" applyFont="1" applyBorder="1" applyAlignment="1" applyProtection="1">
      <alignment horizontal="left" vertical="center" wrapText="1"/>
      <protection locked="0"/>
    </xf>
    <xf numFmtId="0" fontId="14" fillId="0" borderId="85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49" fontId="3" fillId="0" borderId="233" xfId="0" applyNumberFormat="1" applyFont="1" applyBorder="1" applyAlignment="1">
      <alignment horizontal="center" wrapText="1"/>
    </xf>
    <xf numFmtId="0" fontId="15" fillId="0" borderId="97" xfId="0" applyFont="1" applyBorder="1" applyAlignment="1">
      <alignment horizontal="center" wrapText="1"/>
    </xf>
    <xf numFmtId="0" fontId="15" fillId="0" borderId="234" xfId="0" applyFont="1" applyBorder="1" applyAlignment="1">
      <alignment horizontal="center" wrapText="1"/>
    </xf>
    <xf numFmtId="0" fontId="3" fillId="0" borderId="235" xfId="0" applyFont="1" applyBorder="1" applyAlignment="1">
      <alignment horizontal="center" wrapText="1"/>
    </xf>
    <xf numFmtId="0" fontId="15" fillId="0" borderId="236" xfId="0" applyFont="1" applyBorder="1" applyAlignment="1">
      <alignment horizontal="center" wrapText="1"/>
    </xf>
    <xf numFmtId="0" fontId="15" fillId="0" borderId="237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0" fillId="0" borderId="133" xfId="0" applyFont="1" applyBorder="1" applyAlignment="1">
      <alignment horizontal="center" vertical="center" wrapText="1"/>
    </xf>
    <xf numFmtId="0" fontId="14" fillId="0" borderId="186" xfId="0" applyFont="1" applyBorder="1" applyAlignment="1">
      <alignment horizontal="center" vertical="center" wrapText="1"/>
    </xf>
    <xf numFmtId="0" fontId="14" fillId="0" borderId="84" xfId="0" applyFont="1" applyBorder="1" applyAlignment="1">
      <alignment vertical="center" wrapText="1"/>
    </xf>
    <xf numFmtId="0" fontId="0" fillId="0" borderId="142" xfId="0" applyBorder="1" applyAlignment="1">
      <alignment vertical="center" wrapText="1"/>
    </xf>
    <xf numFmtId="0" fontId="0" fillId="0" borderId="179" xfId="0" applyBorder="1" applyAlignment="1">
      <alignment vertical="center" wrapText="1"/>
    </xf>
    <xf numFmtId="0" fontId="0" fillId="0" borderId="163" xfId="0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186" xfId="0" applyFont="1" applyBorder="1" applyAlignment="1">
      <alignment wrapText="1"/>
    </xf>
    <xf numFmtId="0" fontId="14" fillId="0" borderId="84" xfId="0" applyFont="1" applyBorder="1" applyAlignment="1">
      <alignment wrapText="1"/>
    </xf>
    <xf numFmtId="0" fontId="0" fillId="0" borderId="142" xfId="0" applyBorder="1" applyAlignment="1">
      <alignment wrapText="1"/>
    </xf>
    <xf numFmtId="0" fontId="0" fillId="0" borderId="179" xfId="0" applyBorder="1" applyAlignment="1">
      <alignment wrapText="1"/>
    </xf>
    <xf numFmtId="0" fontId="0" fillId="0" borderId="163" xfId="0" applyBorder="1" applyAlignment="1">
      <alignment wrapText="1"/>
    </xf>
    <xf numFmtId="49" fontId="10" fillId="0" borderId="133" xfId="53" applyNumberFormat="1" applyFont="1" applyBorder="1" applyAlignment="1" applyProtection="1">
      <alignment horizontal="left" vertical="top" wrapText="1"/>
      <protection locked="0"/>
    </xf>
    <xf numFmtId="0" fontId="14" fillId="0" borderId="186" xfId="0" applyFont="1" applyBorder="1" applyAlignment="1">
      <alignment horizontal="left" wrapText="1"/>
    </xf>
    <xf numFmtId="0" fontId="14" fillId="0" borderId="84" xfId="0" applyFont="1" applyBorder="1" applyAlignment="1">
      <alignment horizontal="left" wrapText="1"/>
    </xf>
    <xf numFmtId="0" fontId="0" fillId="0" borderId="142" xfId="0" applyBorder="1" applyAlignment="1">
      <alignment horizontal="left" wrapText="1"/>
    </xf>
    <xf numFmtId="0" fontId="0" fillId="0" borderId="179" xfId="0" applyBorder="1" applyAlignment="1">
      <alignment horizontal="left" wrapText="1"/>
    </xf>
    <xf numFmtId="0" fontId="0" fillId="0" borderId="163" xfId="0" applyBorder="1" applyAlignment="1">
      <alignment horizontal="left" wrapText="1"/>
    </xf>
    <xf numFmtId="0" fontId="3" fillId="0" borderId="238" xfId="0" applyFont="1" applyBorder="1" applyAlignment="1">
      <alignment horizontal="center" wrapText="1"/>
    </xf>
    <xf numFmtId="0" fontId="15" fillId="0" borderId="95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0" fillId="0" borderId="133" xfId="53" applyFont="1" applyBorder="1" applyAlignment="1">
      <alignment horizontal="center" vertical="center" wrapText="1"/>
      <protection/>
    </xf>
    <xf numFmtId="0" fontId="0" fillId="0" borderId="18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49" fontId="10" fillId="0" borderId="133" xfId="53" applyNumberFormat="1" applyFont="1" applyBorder="1" applyAlignment="1">
      <alignment horizontal="left" vertical="center" wrapText="1"/>
      <protection/>
    </xf>
    <xf numFmtId="0" fontId="0" fillId="0" borderId="186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16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142" xfId="0" applyBorder="1" applyAlignment="1">
      <alignment horizontal="left" vertical="center" wrapText="1"/>
    </xf>
    <xf numFmtId="0" fontId="0" fillId="0" borderId="179" xfId="0" applyBorder="1" applyAlignment="1">
      <alignment horizontal="left" vertical="center" wrapText="1"/>
    </xf>
    <xf numFmtId="0" fontId="0" fillId="0" borderId="163" xfId="0" applyBorder="1" applyAlignment="1">
      <alignment horizontal="left" vertical="center" wrapText="1"/>
    </xf>
    <xf numFmtId="0" fontId="0" fillId="0" borderId="186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16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1" xfId="0" applyBorder="1" applyAlignment="1">
      <alignment vertical="center" wrapText="1"/>
    </xf>
    <xf numFmtId="49" fontId="13" fillId="0" borderId="133" xfId="0" applyNumberFormat="1" applyFont="1" applyBorder="1" applyAlignment="1">
      <alignment horizontal="center" vertical="center" wrapText="1"/>
    </xf>
    <xf numFmtId="0" fontId="28" fillId="0" borderId="186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16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142" xfId="0" applyFont="1" applyBorder="1" applyAlignment="1">
      <alignment horizontal="center" vertical="center" wrapText="1"/>
    </xf>
    <xf numFmtId="0" fontId="28" fillId="0" borderId="179" xfId="0" applyFont="1" applyBorder="1" applyAlignment="1">
      <alignment horizontal="center" vertical="center" wrapText="1"/>
    </xf>
    <xf numFmtId="0" fontId="28" fillId="0" borderId="163" xfId="0" applyFont="1" applyBorder="1" applyAlignment="1">
      <alignment horizontal="center" vertical="center" wrapText="1"/>
    </xf>
    <xf numFmtId="0" fontId="0" fillId="0" borderId="186" xfId="0" applyBorder="1" applyAlignment="1">
      <alignment wrapText="1"/>
    </xf>
    <xf numFmtId="0" fontId="0" fillId="0" borderId="84" xfId="0" applyBorder="1" applyAlignment="1">
      <alignment wrapText="1"/>
    </xf>
    <xf numFmtId="0" fontId="0" fillId="0" borderId="165" xfId="0" applyBorder="1" applyAlignment="1">
      <alignment wrapText="1"/>
    </xf>
    <xf numFmtId="0" fontId="0" fillId="0" borderId="0" xfId="0" applyAlignment="1">
      <alignment wrapText="1"/>
    </xf>
    <xf numFmtId="0" fontId="0" fillId="0" borderId="71" xfId="0" applyBorder="1" applyAlignment="1">
      <alignment wrapText="1"/>
    </xf>
    <xf numFmtId="0" fontId="13" fillId="0" borderId="0" xfId="53" applyFont="1" applyAlignment="1">
      <alignment wrapText="1"/>
      <protection/>
    </xf>
    <xf numFmtId="0" fontId="30" fillId="0" borderId="0" xfId="0" applyFont="1" applyAlignment="1">
      <alignment wrapText="1"/>
    </xf>
    <xf numFmtId="0" fontId="3" fillId="0" borderId="13" xfId="0" applyFont="1" applyBorder="1" applyAlignment="1">
      <alignment horizontal="left" wrapText="1"/>
    </xf>
    <xf numFmtId="0" fontId="15" fillId="0" borderId="239" xfId="0" applyFont="1" applyBorder="1" applyAlignment="1">
      <alignment horizontal="left" wrapText="1"/>
    </xf>
    <xf numFmtId="0" fontId="3" fillId="0" borderId="133" xfId="0" applyFont="1" applyBorder="1" applyAlignment="1">
      <alignment horizontal="center" wrapText="1"/>
    </xf>
    <xf numFmtId="0" fontId="15" fillId="0" borderId="186" xfId="0" applyFont="1" applyBorder="1" applyAlignment="1">
      <alignment horizontal="center" wrapText="1"/>
    </xf>
    <xf numFmtId="0" fontId="15" fillId="0" borderId="148" xfId="0" applyFont="1" applyBorder="1" applyAlignment="1">
      <alignment horizontal="center" wrapText="1"/>
    </xf>
    <xf numFmtId="0" fontId="10" fillId="0" borderId="15" xfId="53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wrapText="1"/>
    </xf>
    <xf numFmtId="0" fontId="15" fillId="0" borderId="23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8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6" fillId="37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wrapText="1"/>
    </xf>
    <xf numFmtId="0" fontId="3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3" fillId="0" borderId="133" xfId="53" applyFont="1" applyBorder="1" applyAlignment="1">
      <alignment horizontal="center" vertical="center" wrapText="1"/>
      <protection/>
    </xf>
    <xf numFmtId="0" fontId="14" fillId="0" borderId="84" xfId="0" applyFont="1" applyBorder="1" applyAlignment="1">
      <alignment horizontal="center" vertical="center" wrapText="1"/>
    </xf>
    <xf numFmtId="0" fontId="14" fillId="0" borderId="1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142" xfId="0" applyFont="1" applyBorder="1" applyAlignment="1">
      <alignment horizontal="center" vertical="center" wrapText="1"/>
    </xf>
    <xf numFmtId="0" fontId="14" fillId="0" borderId="179" xfId="0" applyFont="1" applyBorder="1" applyAlignment="1">
      <alignment horizontal="center" vertical="center" wrapText="1"/>
    </xf>
    <xf numFmtId="0" fontId="14" fillId="0" borderId="163" xfId="0" applyFont="1" applyBorder="1" applyAlignment="1">
      <alignment horizontal="center" vertical="center" wrapText="1"/>
    </xf>
    <xf numFmtId="0" fontId="10" fillId="0" borderId="238" xfId="0" applyFont="1" applyBorder="1" applyAlignment="1">
      <alignment horizontal="center" wrapText="1"/>
    </xf>
    <xf numFmtId="0" fontId="14" fillId="0" borderId="95" xfId="0" applyFont="1" applyBorder="1" applyAlignment="1">
      <alignment horizontal="center" wrapText="1"/>
    </xf>
    <xf numFmtId="0" fontId="14" fillId="0" borderId="239" xfId="0" applyFont="1" applyBorder="1" applyAlignment="1">
      <alignment horizontal="center" wrapText="1"/>
    </xf>
    <xf numFmtId="0" fontId="2" fillId="0" borderId="189" xfId="0" applyFont="1" applyBorder="1" applyAlignment="1">
      <alignment horizontal="center" vertical="center" wrapText="1"/>
    </xf>
    <xf numFmtId="0" fontId="0" fillId="0" borderId="18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3" fillId="0" borderId="17" xfId="54" applyFont="1" applyBorder="1" applyAlignment="1">
      <alignment horizontal="center" vertical="center" wrapText="1"/>
      <protection/>
    </xf>
    <xf numFmtId="0" fontId="10" fillId="0" borderId="85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0" fillId="0" borderId="235" xfId="0" applyFont="1" applyBorder="1" applyAlignment="1">
      <alignment horizontal="center" wrapText="1"/>
    </xf>
    <xf numFmtId="0" fontId="14" fillId="0" borderId="236" xfId="0" applyFont="1" applyBorder="1" applyAlignment="1">
      <alignment horizontal="center" wrapText="1"/>
    </xf>
    <xf numFmtId="0" fontId="14" fillId="0" borderId="240" xfId="0" applyFont="1" applyBorder="1" applyAlignment="1">
      <alignment horizontal="center" wrapText="1"/>
    </xf>
    <xf numFmtId="0" fontId="3" fillId="0" borderId="88" xfId="0" applyFont="1" applyBorder="1" applyAlignment="1">
      <alignment horizontal="left" wrapText="1"/>
    </xf>
    <xf numFmtId="0" fontId="15" fillId="0" borderId="234" xfId="0" applyFont="1" applyBorder="1" applyAlignment="1">
      <alignment horizontal="left" wrapText="1"/>
    </xf>
    <xf numFmtId="0" fontId="5" fillId="0" borderId="133" xfId="0" applyFont="1" applyBorder="1" applyAlignment="1">
      <alignment horizontal="center" wrapText="1"/>
    </xf>
    <xf numFmtId="0" fontId="0" fillId="0" borderId="186" xfId="0" applyFont="1" applyBorder="1" applyAlignment="1">
      <alignment horizontal="center" wrapText="1"/>
    </xf>
    <xf numFmtId="0" fontId="0" fillId="0" borderId="84" xfId="0" applyFont="1" applyBorder="1" applyAlignment="1">
      <alignment horizontal="center" wrapText="1"/>
    </xf>
    <xf numFmtId="0" fontId="15" fillId="0" borderId="240" xfId="0" applyFont="1" applyBorder="1" applyAlignment="1">
      <alignment horizontal="center" wrapText="1"/>
    </xf>
    <xf numFmtId="0" fontId="10" fillId="0" borderId="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4" fillId="0" borderId="165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1" xfId="0" applyFont="1" applyBorder="1" applyAlignment="1">
      <alignment wrapText="1"/>
    </xf>
    <xf numFmtId="0" fontId="14" fillId="0" borderId="142" xfId="0" applyFont="1" applyBorder="1" applyAlignment="1">
      <alignment wrapText="1"/>
    </xf>
    <xf numFmtId="0" fontId="14" fillId="0" borderId="179" xfId="0" applyFont="1" applyBorder="1" applyAlignment="1">
      <alignment wrapText="1"/>
    </xf>
    <xf numFmtId="0" fontId="14" fillId="0" borderId="163" xfId="0" applyFont="1" applyBorder="1" applyAlignment="1">
      <alignment wrapText="1"/>
    </xf>
    <xf numFmtId="0" fontId="3" fillId="0" borderId="23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0" borderId="233" xfId="0" applyFont="1" applyBorder="1" applyAlignment="1">
      <alignment horizontal="center" wrapText="1"/>
    </xf>
    <xf numFmtId="0" fontId="0" fillId="0" borderId="97" xfId="0" applyFont="1" applyBorder="1" applyAlignment="1">
      <alignment horizontal="center" wrapText="1"/>
    </xf>
    <xf numFmtId="0" fontId="0" fillId="0" borderId="23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2" fillId="0" borderId="189" xfId="0" applyFont="1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175" xfId="0" applyFont="1" applyBorder="1" applyAlignment="1">
      <alignment horizontal="center" wrapText="1"/>
    </xf>
    <xf numFmtId="0" fontId="0" fillId="0" borderId="166" xfId="0" applyBorder="1" applyAlignment="1">
      <alignment wrapText="1"/>
    </xf>
    <xf numFmtId="0" fontId="0" fillId="0" borderId="177" xfId="0" applyBorder="1" applyAlignment="1">
      <alignment wrapText="1"/>
    </xf>
    <xf numFmtId="0" fontId="2" fillId="0" borderId="187" xfId="0" applyFont="1" applyBorder="1" applyAlignment="1">
      <alignment horizontal="center" vertical="center" textRotation="91"/>
    </xf>
    <xf numFmtId="0" fontId="2" fillId="0" borderId="190" xfId="0" applyFont="1" applyBorder="1" applyAlignment="1">
      <alignment horizontal="center" vertical="center" textRotation="91"/>
    </xf>
    <xf numFmtId="0" fontId="2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3" fillId="0" borderId="27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84" xfId="53" applyFont="1" applyBorder="1" applyAlignment="1">
      <alignment horizontal="center" vertical="center" wrapText="1"/>
      <protection/>
    </xf>
    <xf numFmtId="0" fontId="13" fillId="0" borderId="54" xfId="53" applyFont="1" applyBorder="1" applyAlignment="1">
      <alignment horizontal="center" vertical="center" wrapText="1"/>
      <protection/>
    </xf>
    <xf numFmtId="0" fontId="14" fillId="0" borderId="85" xfId="0" applyFont="1" applyBorder="1" applyAlignment="1">
      <alignment vertical="center" wrapText="1"/>
    </xf>
    <xf numFmtId="0" fontId="14" fillId="0" borderId="163" xfId="0" applyFont="1" applyBorder="1" applyAlignment="1">
      <alignment vertical="center" wrapText="1"/>
    </xf>
    <xf numFmtId="0" fontId="4" fillId="0" borderId="133" xfId="53" applyFont="1" applyBorder="1" applyAlignment="1">
      <alignment horizontal="center" vertical="center" wrapText="1"/>
      <protection/>
    </xf>
    <xf numFmtId="0" fontId="15" fillId="0" borderId="186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142" xfId="0" applyFont="1" applyBorder="1" applyAlignment="1">
      <alignment horizontal="center" vertical="center" wrapText="1"/>
    </xf>
    <xf numFmtId="0" fontId="15" fillId="0" borderId="179" xfId="0" applyFont="1" applyBorder="1" applyAlignment="1">
      <alignment horizontal="center" vertical="center" wrapText="1"/>
    </xf>
    <xf numFmtId="0" fontId="15" fillId="0" borderId="163" xfId="0" applyFont="1" applyBorder="1" applyAlignment="1">
      <alignment horizontal="center" vertical="center" wrapText="1"/>
    </xf>
    <xf numFmtId="49" fontId="3" fillId="0" borderId="13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0" fillId="0" borderId="186" xfId="0" applyFont="1" applyBorder="1" applyAlignment="1">
      <alignment wrapText="1"/>
    </xf>
    <xf numFmtId="0" fontId="10" fillId="0" borderId="84" xfId="0" applyFont="1" applyBorder="1" applyAlignment="1">
      <alignment wrapText="1"/>
    </xf>
    <xf numFmtId="49" fontId="13" fillId="0" borderId="133" xfId="53" applyNumberFormat="1" applyFont="1" applyBorder="1" applyAlignment="1">
      <alignment horizontal="center" vertical="center" wrapText="1"/>
      <protection/>
    </xf>
    <xf numFmtId="0" fontId="14" fillId="0" borderId="186" xfId="0" applyFont="1" applyBorder="1" applyAlignment="1">
      <alignment vertical="center" wrapText="1"/>
    </xf>
    <xf numFmtId="0" fontId="14" fillId="0" borderId="142" xfId="0" applyFont="1" applyBorder="1" applyAlignment="1">
      <alignment vertical="center" wrapText="1"/>
    </xf>
    <xf numFmtId="0" fontId="14" fillId="0" borderId="179" xfId="0" applyFont="1" applyBorder="1" applyAlignment="1">
      <alignment vertical="center" wrapText="1"/>
    </xf>
    <xf numFmtId="0" fontId="14" fillId="0" borderId="15" xfId="0" applyFont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" fillId="0" borderId="18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7" fillId="0" borderId="133" xfId="53" applyFont="1" applyBorder="1" applyAlignment="1">
      <alignment horizontal="center" vertical="center" wrapText="1"/>
      <protection/>
    </xf>
    <xf numFmtId="0" fontId="13" fillId="0" borderId="133" xfId="0" applyFont="1" applyBorder="1" applyAlignment="1">
      <alignment horizontal="center"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0" fontId="6" fillId="40" borderId="221" xfId="0" applyFont="1" applyFill="1" applyBorder="1" applyAlignment="1">
      <alignment horizontal="center" vertical="center"/>
    </xf>
    <xf numFmtId="0" fontId="6" fillId="40" borderId="144" xfId="0" applyFont="1" applyFill="1" applyBorder="1" applyAlignment="1">
      <alignment horizontal="center" vertical="center"/>
    </xf>
    <xf numFmtId="0" fontId="6" fillId="40" borderId="222" xfId="0" applyFont="1" applyFill="1" applyBorder="1" applyAlignment="1">
      <alignment horizontal="center" vertical="center"/>
    </xf>
    <xf numFmtId="0" fontId="2" fillId="40" borderId="127" xfId="0" applyFont="1" applyFill="1" applyBorder="1" applyAlignment="1" applyProtection="1">
      <alignment horizontal="right" vertical="center"/>
      <protection/>
    </xf>
    <xf numFmtId="0" fontId="2" fillId="40" borderId="85" xfId="0" applyFont="1" applyFill="1" applyBorder="1" applyAlignment="1" applyProtection="1">
      <alignment horizontal="right" vertical="center"/>
      <protection/>
    </xf>
    <xf numFmtId="0" fontId="2" fillId="40" borderId="178" xfId="0" applyFont="1" applyFill="1" applyBorder="1" applyAlignment="1" applyProtection="1">
      <alignment horizontal="right" vertical="center"/>
      <protection/>
    </xf>
    <xf numFmtId="206" fontId="6" fillId="40" borderId="15" xfId="0" applyNumberFormat="1" applyFont="1" applyFill="1" applyBorder="1" applyAlignment="1" applyProtection="1">
      <alignment horizontal="right" vertical="center"/>
      <protection/>
    </xf>
    <xf numFmtId="206" fontId="6" fillId="40" borderId="17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2" fontId="2" fillId="40" borderId="189" xfId="0" applyNumberFormat="1" applyFont="1" applyFill="1" applyBorder="1" applyAlignment="1">
      <alignment horizontal="center" wrapText="1"/>
    </xf>
    <xf numFmtId="2" fontId="2" fillId="40" borderId="188" xfId="0" applyNumberFormat="1" applyFont="1" applyFill="1" applyBorder="1" applyAlignment="1">
      <alignment horizontal="center" wrapText="1"/>
    </xf>
    <xf numFmtId="2" fontId="2" fillId="40" borderId="4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53" fillId="0" borderId="179" xfId="0" applyFont="1" applyFill="1" applyBorder="1" applyAlignment="1">
      <alignment/>
    </xf>
    <xf numFmtId="0" fontId="53" fillId="0" borderId="179" xfId="0" applyFont="1" applyBorder="1" applyAlignment="1">
      <alignment/>
    </xf>
    <xf numFmtId="208" fontId="2" fillId="40" borderId="189" xfId="0" applyNumberFormat="1" applyFont="1" applyFill="1" applyBorder="1" applyAlignment="1" applyProtection="1">
      <alignment horizontal="center" vertical="center" wrapText="1"/>
      <protection/>
    </xf>
    <xf numFmtId="208" fontId="2" fillId="40" borderId="188" xfId="0" applyNumberFormat="1" applyFont="1" applyFill="1" applyBorder="1" applyAlignment="1" applyProtection="1">
      <alignment horizontal="center" vertical="center" wrapText="1"/>
      <protection/>
    </xf>
    <xf numFmtId="208" fontId="2" fillId="4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208" fontId="2" fillId="40" borderId="189" xfId="0" applyNumberFormat="1" applyFont="1" applyFill="1" applyBorder="1" applyAlignment="1">
      <alignment horizontal="center" wrapText="1"/>
    </xf>
    <xf numFmtId="0" fontId="2" fillId="40" borderId="188" xfId="0" applyFont="1" applyFill="1" applyBorder="1" applyAlignment="1">
      <alignment horizontal="center" wrapText="1"/>
    </xf>
    <xf numFmtId="0" fontId="2" fillId="40" borderId="44" xfId="0" applyFont="1" applyFill="1" applyBorder="1" applyAlignment="1">
      <alignment horizontal="center" wrapText="1"/>
    </xf>
    <xf numFmtId="2" fontId="2" fillId="40" borderId="189" xfId="0" applyNumberFormat="1" applyFont="1" applyFill="1" applyBorder="1" applyAlignment="1" applyProtection="1">
      <alignment horizontal="center" vertical="center" wrapText="1"/>
      <protection/>
    </xf>
    <xf numFmtId="2" fontId="2" fillId="40" borderId="188" xfId="0" applyNumberFormat="1" applyFont="1" applyFill="1" applyBorder="1" applyAlignment="1" applyProtection="1">
      <alignment horizontal="center" vertical="center" wrapText="1"/>
      <protection/>
    </xf>
    <xf numFmtId="2" fontId="2" fillId="40" borderId="44" xfId="0" applyNumberFormat="1" applyFont="1" applyFill="1" applyBorder="1" applyAlignment="1" applyProtection="1">
      <alignment horizontal="center" vertical="center" wrapText="1"/>
      <protection/>
    </xf>
    <xf numFmtId="0" fontId="2" fillId="40" borderId="223" xfId="0" applyFont="1" applyFill="1" applyBorder="1" applyAlignment="1">
      <alignment horizontal="right" vertical="center"/>
    </xf>
    <xf numFmtId="0" fontId="2" fillId="40" borderId="113" xfId="0" applyFont="1" applyFill="1" applyBorder="1" applyAlignment="1">
      <alignment horizontal="right" vertical="center"/>
    </xf>
    <xf numFmtId="0" fontId="2" fillId="40" borderId="224" xfId="0" applyFont="1" applyFill="1" applyBorder="1" applyAlignment="1">
      <alignment horizontal="right" vertical="center"/>
    </xf>
    <xf numFmtId="0" fontId="6" fillId="40" borderId="171" xfId="0" applyFont="1" applyFill="1" applyBorder="1" applyAlignment="1">
      <alignment horizontal="center"/>
    </xf>
    <xf numFmtId="0" fontId="6" fillId="40" borderId="144" xfId="0" applyFont="1" applyFill="1" applyBorder="1" applyAlignment="1">
      <alignment horizontal="center"/>
    </xf>
    <xf numFmtId="0" fontId="6" fillId="40" borderId="162" xfId="0" applyFont="1" applyFill="1" applyBorder="1" applyAlignment="1">
      <alignment horizontal="center"/>
    </xf>
    <xf numFmtId="0" fontId="6" fillId="40" borderId="189" xfId="0" applyFont="1" applyFill="1" applyBorder="1" applyAlignment="1">
      <alignment horizontal="center" vertical="center"/>
    </xf>
    <xf numFmtId="0" fontId="6" fillId="40" borderId="188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2" fillId="0" borderId="65" xfId="0" applyFont="1" applyFill="1" applyBorder="1" applyAlignment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49" fontId="6" fillId="0" borderId="189" xfId="0" applyNumberFormat="1" applyFont="1" applyFill="1" applyBorder="1" applyAlignment="1" applyProtection="1">
      <alignment horizontal="right" vertical="center"/>
      <protection/>
    </xf>
    <xf numFmtId="49" fontId="6" fillId="0" borderId="188" xfId="0" applyNumberFormat="1" applyFont="1" applyFill="1" applyBorder="1" applyAlignment="1" applyProtection="1">
      <alignment horizontal="right" vertical="center"/>
      <protection/>
    </xf>
    <xf numFmtId="49" fontId="4" fillId="0" borderId="189" xfId="0" applyNumberFormat="1" applyFont="1" applyFill="1" applyBorder="1" applyAlignment="1">
      <alignment horizontal="center" vertical="center" wrapText="1"/>
    </xf>
    <xf numFmtId="49" fontId="4" fillId="0" borderId="188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207" fontId="4" fillId="0" borderId="200" xfId="0" applyNumberFormat="1" applyFont="1" applyFill="1" applyBorder="1" applyAlignment="1" applyProtection="1">
      <alignment horizontal="center" vertical="center"/>
      <protection/>
    </xf>
    <xf numFmtId="207" fontId="4" fillId="0" borderId="201" xfId="0" applyNumberFormat="1" applyFont="1" applyFill="1" applyBorder="1" applyAlignment="1" applyProtection="1">
      <alignment horizontal="center" vertical="center"/>
      <protection/>
    </xf>
    <xf numFmtId="207" fontId="4" fillId="0" borderId="202" xfId="0" applyNumberFormat="1" applyFont="1" applyFill="1" applyBorder="1" applyAlignment="1" applyProtection="1">
      <alignment horizontal="center" vertical="center"/>
      <protection/>
    </xf>
    <xf numFmtId="0" fontId="6" fillId="0" borderId="171" xfId="0" applyNumberFormat="1" applyFont="1" applyFill="1" applyBorder="1" applyAlignment="1">
      <alignment horizontal="right" vertical="center" wrapText="1"/>
    </xf>
    <xf numFmtId="0" fontId="7" fillId="0" borderId="189" xfId="0" applyNumberFormat="1" applyFont="1" applyFill="1" applyBorder="1" applyAlignment="1" applyProtection="1">
      <alignment horizontal="center" vertical="center" wrapText="1"/>
      <protection/>
    </xf>
    <xf numFmtId="0" fontId="7" fillId="0" borderId="188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205" xfId="0" applyFont="1" applyFill="1" applyBorder="1" applyAlignment="1">
      <alignment horizontal="center" vertical="center" wrapText="1"/>
    </xf>
    <xf numFmtId="0" fontId="7" fillId="0" borderId="160" xfId="0" applyFont="1" applyFill="1" applyBorder="1" applyAlignment="1">
      <alignment horizontal="center" vertical="center" wrapText="1"/>
    </xf>
    <xf numFmtId="0" fontId="7" fillId="0" borderId="161" xfId="0" applyFont="1" applyFill="1" applyBorder="1" applyAlignment="1">
      <alignment horizontal="center" vertical="center" wrapText="1"/>
    </xf>
    <xf numFmtId="0" fontId="6" fillId="0" borderId="189" xfId="55" applyFont="1" applyFill="1" applyBorder="1" applyAlignment="1">
      <alignment horizontal="center" vertical="center" wrapText="1"/>
      <protection/>
    </xf>
    <xf numFmtId="0" fontId="6" fillId="0" borderId="188" xfId="55" applyFont="1" applyFill="1" applyBorder="1" applyAlignment="1">
      <alignment horizontal="center" vertical="center" wrapText="1"/>
      <protection/>
    </xf>
    <xf numFmtId="0" fontId="6" fillId="0" borderId="144" xfId="55" applyFont="1" applyFill="1" applyBorder="1" applyAlignment="1">
      <alignment horizontal="center" vertical="center" wrapText="1"/>
      <protection/>
    </xf>
    <xf numFmtId="0" fontId="6" fillId="0" borderId="162" xfId="55" applyFont="1" applyFill="1" applyBorder="1" applyAlignment="1">
      <alignment horizontal="center" vertical="center" wrapText="1"/>
      <protection/>
    </xf>
    <xf numFmtId="49" fontId="6" fillId="0" borderId="189" xfId="0" applyNumberFormat="1" applyFont="1" applyFill="1" applyBorder="1" applyAlignment="1" applyProtection="1">
      <alignment horizontal="center" vertical="center"/>
      <protection/>
    </xf>
    <xf numFmtId="49" fontId="6" fillId="0" borderId="188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210" fontId="6" fillId="0" borderId="174" xfId="0" applyNumberFormat="1" applyFont="1" applyFill="1" applyBorder="1" applyAlignment="1" applyProtection="1">
      <alignment horizontal="center" vertical="center"/>
      <protection/>
    </xf>
    <xf numFmtId="210" fontId="6" fillId="0" borderId="179" xfId="0" applyNumberFormat="1" applyFont="1" applyFill="1" applyBorder="1" applyAlignment="1" applyProtection="1">
      <alignment horizontal="center" vertical="center"/>
      <protection/>
    </xf>
    <xf numFmtId="210" fontId="6" fillId="0" borderId="191" xfId="0" applyNumberFormat="1" applyFont="1" applyFill="1" applyBorder="1" applyAlignment="1" applyProtection="1">
      <alignment horizontal="center" vertical="center"/>
      <protection/>
    </xf>
    <xf numFmtId="206" fontId="2" fillId="0" borderId="10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9" xfId="0" applyFont="1" applyFill="1" applyBorder="1" applyAlignment="1">
      <alignment horizontal="center" vertical="center" textRotation="90" wrapText="1"/>
    </xf>
    <xf numFmtId="0" fontId="2" fillId="0" borderId="187" xfId="0" applyNumberFormat="1" applyFont="1" applyFill="1" applyBorder="1" applyAlignment="1" applyProtection="1">
      <alignment horizontal="center" vertical="center" textRotation="90"/>
      <protection/>
    </xf>
    <xf numFmtId="0" fontId="2" fillId="0" borderId="115" xfId="0" applyNumberFormat="1" applyFont="1" applyFill="1" applyBorder="1" applyAlignment="1" applyProtection="1">
      <alignment horizontal="center" vertical="center" textRotation="90"/>
      <protection/>
    </xf>
    <xf numFmtId="206" fontId="2" fillId="0" borderId="187" xfId="0" applyNumberFormat="1" applyFont="1" applyFill="1" applyBorder="1" applyAlignment="1" applyProtection="1">
      <alignment horizontal="center" vertical="center" wrapText="1"/>
      <protection/>
    </xf>
    <xf numFmtId="206" fontId="2" fillId="0" borderId="115" xfId="0" applyNumberFormat="1" applyFont="1" applyFill="1" applyBorder="1" applyAlignment="1" applyProtection="1">
      <alignment horizontal="center" vertical="center" wrapText="1"/>
      <protection/>
    </xf>
    <xf numFmtId="210" fontId="2" fillId="0" borderId="205" xfId="0" applyNumberFormat="1" applyFont="1" applyFill="1" applyBorder="1" applyAlignment="1" applyProtection="1">
      <alignment horizontal="center" vertical="center" wrapText="1"/>
      <protection/>
    </xf>
    <xf numFmtId="210" fontId="2" fillId="0" borderId="161" xfId="0" applyNumberFormat="1" applyFont="1" applyFill="1" applyBorder="1" applyAlignment="1" applyProtection="1">
      <alignment horizontal="center" vertical="center" wrapText="1"/>
      <protection/>
    </xf>
    <xf numFmtId="210" fontId="2" fillId="0" borderId="114" xfId="0" applyNumberFormat="1" applyFont="1" applyFill="1" applyBorder="1" applyAlignment="1" applyProtection="1">
      <alignment horizontal="center" vertical="center" wrapText="1"/>
      <protection/>
    </xf>
    <xf numFmtId="210" fontId="2" fillId="0" borderId="96" xfId="0" applyNumberFormat="1" applyFont="1" applyFill="1" applyBorder="1" applyAlignment="1" applyProtection="1">
      <alignment horizontal="center" vertical="center" wrapText="1"/>
      <protection/>
    </xf>
    <xf numFmtId="210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8" xfId="0" applyFont="1" applyFill="1" applyBorder="1" applyAlignment="1">
      <alignment horizontal="center" vertical="center" wrapText="1"/>
    </xf>
    <xf numFmtId="0" fontId="14" fillId="40" borderId="0" xfId="0" applyFont="1" applyFill="1" applyAlignment="1">
      <alignment horizontal="center"/>
    </xf>
    <xf numFmtId="208" fontId="14" fillId="40" borderId="0" xfId="0" applyNumberFormat="1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49" fontId="4" fillId="0" borderId="189" xfId="55" applyNumberFormat="1" applyFont="1" applyFill="1" applyBorder="1" applyAlignment="1" applyProtection="1">
      <alignment horizontal="center" vertical="center"/>
      <protection/>
    </xf>
    <xf numFmtId="49" fontId="6" fillId="0" borderId="188" xfId="55" applyNumberFormat="1" applyFont="1" applyFill="1" applyBorder="1" applyAlignment="1" applyProtection="1">
      <alignment horizontal="center" vertical="center"/>
      <protection/>
    </xf>
    <xf numFmtId="49" fontId="6" fillId="0" borderId="160" xfId="55" applyNumberFormat="1" applyFont="1" applyFill="1" applyBorder="1" applyAlignment="1" applyProtection="1">
      <alignment horizontal="center" vertical="center"/>
      <protection/>
    </xf>
    <xf numFmtId="49" fontId="6" fillId="0" borderId="161" xfId="55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>
      <alignment horizontal="right" vertical="center" wrapText="1"/>
    </xf>
    <xf numFmtId="0" fontId="4" fillId="0" borderId="114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>
      <alignment horizontal="center" vertical="center" wrapText="1"/>
    </xf>
    <xf numFmtId="0" fontId="52" fillId="0" borderId="160" xfId="0" applyFont="1" applyFill="1" applyBorder="1" applyAlignment="1">
      <alignment horizontal="center" vertical="center" wrapText="1"/>
    </xf>
    <xf numFmtId="0" fontId="52" fillId="0" borderId="161" xfId="0" applyFont="1" applyFill="1" applyBorder="1" applyAlignment="1">
      <alignment horizontal="center" vertical="center" wrapText="1"/>
    </xf>
    <xf numFmtId="0" fontId="6" fillId="0" borderId="162" xfId="0" applyNumberFormat="1" applyFont="1" applyFill="1" applyBorder="1" applyAlignment="1">
      <alignment horizontal="right" vertical="center" wrapText="1"/>
    </xf>
    <xf numFmtId="49" fontId="4" fillId="0" borderId="160" xfId="0" applyNumberFormat="1" applyFont="1" applyFill="1" applyBorder="1" applyAlignment="1" applyProtection="1">
      <alignment horizontal="center" vertical="center" wrapText="1"/>
      <protection/>
    </xf>
    <xf numFmtId="210" fontId="6" fillId="0" borderId="205" xfId="0" applyNumberFormat="1" applyFont="1" applyFill="1" applyBorder="1" applyAlignment="1" applyProtection="1">
      <alignment horizontal="center" vertical="center"/>
      <protection/>
    </xf>
    <xf numFmtId="0" fontId="30" fillId="0" borderId="160" xfId="0" applyFont="1" applyFill="1" applyBorder="1" applyAlignment="1">
      <alignment horizontal="center" vertical="center"/>
    </xf>
    <xf numFmtId="0" fontId="30" fillId="0" borderId="161" xfId="0" applyFont="1" applyFill="1" applyBorder="1" applyAlignment="1">
      <alignment horizontal="center" vertical="center"/>
    </xf>
    <xf numFmtId="0" fontId="30" fillId="0" borderId="171" xfId="0" applyFont="1" applyFill="1" applyBorder="1" applyAlignment="1">
      <alignment horizontal="center" vertical="center"/>
    </xf>
    <xf numFmtId="0" fontId="30" fillId="0" borderId="144" xfId="0" applyFont="1" applyFill="1" applyBorder="1" applyAlignment="1">
      <alignment horizontal="center" vertical="center"/>
    </xf>
    <xf numFmtId="0" fontId="30" fillId="0" borderId="162" xfId="0" applyFont="1" applyFill="1" applyBorder="1" applyAlignment="1">
      <alignment horizontal="center" vertical="center"/>
    </xf>
    <xf numFmtId="210" fontId="6" fillId="0" borderId="160" xfId="0" applyNumberFormat="1" applyFont="1" applyFill="1" applyBorder="1" applyAlignment="1" applyProtection="1">
      <alignment horizontal="center" vertical="center"/>
      <protection/>
    </xf>
    <xf numFmtId="210" fontId="6" fillId="0" borderId="161" xfId="0" applyNumberFormat="1" applyFont="1" applyFill="1" applyBorder="1" applyAlignment="1" applyProtection="1">
      <alignment horizontal="center" vertical="center"/>
      <protection/>
    </xf>
    <xf numFmtId="210" fontId="6" fillId="0" borderId="171" xfId="0" applyNumberFormat="1" applyFont="1" applyFill="1" applyBorder="1" applyAlignment="1" applyProtection="1">
      <alignment horizontal="center" vertical="center"/>
      <protection/>
    </xf>
    <xf numFmtId="210" fontId="6" fillId="0" borderId="144" xfId="0" applyNumberFormat="1" applyFont="1" applyFill="1" applyBorder="1" applyAlignment="1" applyProtection="1">
      <alignment horizontal="center" vertical="center"/>
      <protection/>
    </xf>
    <xf numFmtId="210" fontId="6" fillId="0" borderId="162" xfId="0" applyNumberFormat="1" applyFont="1" applyFill="1" applyBorder="1" applyAlignment="1" applyProtection="1">
      <alignment horizontal="center" vertical="center"/>
      <protection/>
    </xf>
    <xf numFmtId="208" fontId="6" fillId="35" borderId="189" xfId="0" applyNumberFormat="1" applyFont="1" applyFill="1" applyBorder="1" applyAlignment="1">
      <alignment horizontal="center" wrapText="1"/>
    </xf>
    <xf numFmtId="0" fontId="6" fillId="35" borderId="188" xfId="0" applyFont="1" applyFill="1" applyBorder="1" applyAlignment="1">
      <alignment horizontal="center" wrapText="1"/>
    </xf>
    <xf numFmtId="0" fontId="6" fillId="35" borderId="44" xfId="0" applyFont="1" applyFill="1" applyBorder="1" applyAlignment="1">
      <alignment horizontal="center" wrapText="1"/>
    </xf>
    <xf numFmtId="0" fontId="6" fillId="0" borderId="40" xfId="56" applyFont="1" applyFill="1" applyBorder="1" applyAlignment="1">
      <alignment horizontal="center" vertical="center" wrapText="1"/>
      <protection/>
    </xf>
    <xf numFmtId="49" fontId="3" fillId="0" borderId="238" xfId="0" applyNumberFormat="1" applyFont="1" applyBorder="1" applyAlignment="1">
      <alignment horizontal="center" wrapText="1"/>
    </xf>
    <xf numFmtId="0" fontId="10" fillId="0" borderId="17" xfId="54" applyFont="1" applyBorder="1" applyAlignment="1">
      <alignment horizontal="center" vertical="center" wrapText="1"/>
      <protection/>
    </xf>
    <xf numFmtId="0" fontId="5" fillId="0" borderId="238" xfId="0" applyFont="1" applyBorder="1" applyAlignment="1">
      <alignment horizontal="center" wrapText="1"/>
    </xf>
    <xf numFmtId="0" fontId="0" fillId="0" borderId="95" xfId="0" applyFont="1" applyBorder="1" applyAlignment="1">
      <alignment horizontal="center" wrapText="1"/>
    </xf>
    <xf numFmtId="0" fontId="0" fillId="0" borderId="239" xfId="0" applyFont="1" applyBorder="1" applyAlignment="1">
      <alignment horizontal="center" wrapText="1"/>
    </xf>
    <xf numFmtId="0" fontId="2" fillId="0" borderId="235" xfId="0" applyFont="1" applyBorder="1" applyAlignment="1">
      <alignment horizontal="center" wrapText="1"/>
    </xf>
    <xf numFmtId="0" fontId="9" fillId="0" borderId="236" xfId="0" applyFont="1" applyBorder="1" applyAlignment="1">
      <alignment horizontal="center" wrapText="1"/>
    </xf>
    <xf numFmtId="0" fontId="9" fillId="0" borderId="240" xfId="0" applyFont="1" applyBorder="1" applyAlignment="1">
      <alignment horizontal="center" wrapText="1"/>
    </xf>
    <xf numFmtId="0" fontId="10" fillId="0" borderId="17" xfId="53" applyFont="1" applyBorder="1" applyAlignment="1">
      <alignment horizontal="center" vertical="center" wrapText="1"/>
      <protection/>
    </xf>
    <xf numFmtId="49" fontId="10" fillId="0" borderId="238" xfId="0" applyNumberFormat="1" applyFont="1" applyBorder="1" applyAlignment="1">
      <alignment horizontal="center" wrapText="1"/>
    </xf>
    <xf numFmtId="0" fontId="14" fillId="0" borderId="237" xfId="0" applyFont="1" applyBorder="1" applyAlignment="1">
      <alignment horizontal="center" wrapText="1"/>
    </xf>
    <xf numFmtId="0" fontId="11" fillId="0" borderId="88" xfId="0" applyFont="1" applyBorder="1" applyAlignment="1">
      <alignment horizontal="center" wrapText="1"/>
    </xf>
    <xf numFmtId="0" fontId="29" fillId="0" borderId="234" xfId="0" applyFont="1" applyBorder="1" applyAlignment="1">
      <alignment horizontal="center" wrapText="1"/>
    </xf>
    <xf numFmtId="0" fontId="2" fillId="0" borderId="133" xfId="0" applyFont="1" applyBorder="1" applyAlignment="1">
      <alignment horizontal="center" wrapText="1"/>
    </xf>
    <xf numFmtId="0" fontId="9" fillId="0" borderId="186" xfId="0" applyFont="1" applyBorder="1" applyAlignment="1">
      <alignment horizontal="center" wrapText="1"/>
    </xf>
    <xf numFmtId="0" fontId="9" fillId="0" borderId="84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4" fillId="0" borderId="239" xfId="0" applyFont="1" applyBorder="1" applyAlignment="1">
      <alignment horizontal="left" wrapText="1"/>
    </xf>
    <xf numFmtId="0" fontId="13" fillId="0" borderId="17" xfId="53" applyFont="1" applyBorder="1" applyAlignment="1">
      <alignment horizontal="center" vertical="center" wrapText="1"/>
      <protection/>
    </xf>
    <xf numFmtId="0" fontId="10" fillId="0" borderId="241" xfId="0" applyFont="1" applyBorder="1" applyAlignment="1">
      <alignment horizontal="left" wrapText="1"/>
    </xf>
    <xf numFmtId="0" fontId="14" fillId="0" borderId="240" xfId="0" applyFont="1" applyBorder="1" applyAlignment="1">
      <alignment horizontal="left" wrapText="1"/>
    </xf>
    <xf numFmtId="49" fontId="13" fillId="0" borderId="15" xfId="53" applyNumberFormat="1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6" fillId="41" borderId="0" xfId="0" applyFont="1" applyFill="1" applyBorder="1" applyAlignment="1">
      <alignment horizontal="left" vertical="center" wrapText="1"/>
    </xf>
    <xf numFmtId="0" fontId="0" fillId="41" borderId="0" xfId="0" applyFill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278"/>
  <sheetViews>
    <sheetView view="pageBreakPreview" zoomScale="85" zoomScaleNormal="70" zoomScaleSheetLayoutView="85" zoomScalePageLayoutView="0" workbookViewId="0" topLeftCell="B127">
      <selection activeCell="V130" sqref="V130"/>
    </sheetView>
  </sheetViews>
  <sheetFormatPr defaultColWidth="9.00390625" defaultRowHeight="12.75"/>
  <cols>
    <col min="1" max="1" width="12.75390625" style="544" customWidth="1"/>
    <col min="2" max="2" width="39.25390625" style="544" customWidth="1"/>
    <col min="3" max="3" width="5.1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9.5" thickBot="1">
      <c r="A1" s="1874" t="s">
        <v>413</v>
      </c>
      <c r="B1" s="1875"/>
      <c r="C1" s="1875"/>
      <c r="D1" s="1875"/>
      <c r="E1" s="1875"/>
      <c r="F1" s="1875"/>
      <c r="G1" s="1875"/>
      <c r="H1" s="1875"/>
      <c r="I1" s="1875"/>
      <c r="J1" s="1875"/>
      <c r="K1" s="1875"/>
      <c r="L1" s="1875"/>
      <c r="M1" s="1875"/>
      <c r="N1" s="1875"/>
      <c r="O1" s="1875"/>
      <c r="P1" s="1875"/>
      <c r="Q1" s="1875"/>
      <c r="R1" s="1875"/>
      <c r="S1" s="1875"/>
      <c r="T1" s="1875"/>
      <c r="U1" s="1875"/>
      <c r="V1" s="1875"/>
      <c r="W1" s="1875"/>
      <c r="X1" s="1875"/>
      <c r="Y1" s="1876"/>
    </row>
    <row r="2" spans="1:25" ht="15.75" customHeight="1" thickBot="1">
      <c r="A2" s="1933" t="s">
        <v>27</v>
      </c>
      <c r="B2" s="1883" t="s">
        <v>124</v>
      </c>
      <c r="C2" s="1910" t="s">
        <v>116</v>
      </c>
      <c r="D2" s="1911"/>
      <c r="E2" s="1911"/>
      <c r="F2" s="1912"/>
      <c r="G2" s="1916" t="s">
        <v>133</v>
      </c>
      <c r="H2" s="1918" t="s">
        <v>125</v>
      </c>
      <c r="I2" s="1919"/>
      <c r="J2" s="1919"/>
      <c r="K2" s="1919"/>
      <c r="L2" s="1919"/>
      <c r="M2" s="1920"/>
      <c r="N2" s="1877" t="s">
        <v>123</v>
      </c>
      <c r="O2" s="1878"/>
      <c r="P2" s="1878"/>
      <c r="Q2" s="1878"/>
      <c r="R2" s="1878"/>
      <c r="S2" s="1878"/>
      <c r="T2" s="1878"/>
      <c r="U2" s="1878"/>
      <c r="V2" s="1878"/>
      <c r="W2" s="1878"/>
      <c r="X2" s="1878"/>
      <c r="Y2" s="1879"/>
    </row>
    <row r="3" spans="1:25" ht="15.75" customHeight="1">
      <c r="A3" s="1934"/>
      <c r="B3" s="1884"/>
      <c r="C3" s="1913"/>
      <c r="D3" s="1914"/>
      <c r="E3" s="1914"/>
      <c r="F3" s="1915"/>
      <c r="G3" s="1917"/>
      <c r="H3" s="1894" t="s">
        <v>126</v>
      </c>
      <c r="I3" s="1907" t="s">
        <v>131</v>
      </c>
      <c r="J3" s="1908"/>
      <c r="K3" s="1908"/>
      <c r="L3" s="1909"/>
      <c r="M3" s="1931" t="s">
        <v>130</v>
      </c>
      <c r="N3" s="1885" t="s">
        <v>29</v>
      </c>
      <c r="O3" s="1886"/>
      <c r="P3" s="1887"/>
      <c r="Q3" s="1885" t="s">
        <v>30</v>
      </c>
      <c r="R3" s="1900"/>
      <c r="S3" s="1901"/>
      <c r="T3" s="1885" t="s">
        <v>31</v>
      </c>
      <c r="U3" s="1900"/>
      <c r="V3" s="1901"/>
      <c r="W3" s="1885" t="s">
        <v>32</v>
      </c>
      <c r="X3" s="1900"/>
      <c r="Y3" s="1901"/>
    </row>
    <row r="4" spans="1:25" ht="15.75" customHeight="1" thickBot="1">
      <c r="A4" s="1934"/>
      <c r="B4" s="1884"/>
      <c r="C4" s="1894" t="s">
        <v>117</v>
      </c>
      <c r="D4" s="1894" t="s">
        <v>118</v>
      </c>
      <c r="E4" s="1880" t="s">
        <v>119</v>
      </c>
      <c r="F4" s="1893"/>
      <c r="G4" s="1895"/>
      <c r="H4" s="1895"/>
      <c r="I4" s="1894" t="s">
        <v>127</v>
      </c>
      <c r="J4" s="1880" t="s">
        <v>132</v>
      </c>
      <c r="K4" s="1881"/>
      <c r="L4" s="1882"/>
      <c r="M4" s="1931"/>
      <c r="N4" s="1888"/>
      <c r="O4" s="1889"/>
      <c r="P4" s="1890"/>
      <c r="Q4" s="1902"/>
      <c r="R4" s="1903"/>
      <c r="S4" s="1904"/>
      <c r="T4" s="1902"/>
      <c r="U4" s="1903"/>
      <c r="V4" s="1904"/>
      <c r="W4" s="1902"/>
      <c r="X4" s="1903"/>
      <c r="Y4" s="1904"/>
    </row>
    <row r="5" spans="1:25" ht="15.75">
      <c r="A5" s="1934"/>
      <c r="B5" s="1884"/>
      <c r="C5" s="1895"/>
      <c r="D5" s="1895"/>
      <c r="E5" s="1896" t="s">
        <v>120</v>
      </c>
      <c r="F5" s="1905" t="s">
        <v>121</v>
      </c>
      <c r="G5" s="1895"/>
      <c r="H5" s="1895"/>
      <c r="I5" s="1895"/>
      <c r="J5" s="1891" t="s">
        <v>28</v>
      </c>
      <c r="K5" s="1891" t="s">
        <v>128</v>
      </c>
      <c r="L5" s="1891" t="s">
        <v>129</v>
      </c>
      <c r="M5" s="1932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</row>
    <row r="6" spans="1:25" ht="15.75">
      <c r="A6" s="1934"/>
      <c r="B6" s="1884"/>
      <c r="C6" s="1895"/>
      <c r="D6" s="1895"/>
      <c r="E6" s="1897"/>
      <c r="F6" s="1906"/>
      <c r="G6" s="1895"/>
      <c r="H6" s="1895"/>
      <c r="I6" s="1895"/>
      <c r="J6" s="1892"/>
      <c r="K6" s="1892"/>
      <c r="L6" s="1892"/>
      <c r="M6" s="1932"/>
      <c r="N6" s="1928" t="s">
        <v>64</v>
      </c>
      <c r="O6" s="1929"/>
      <c r="P6" s="1929"/>
      <c r="Q6" s="1929"/>
      <c r="R6" s="1929"/>
      <c r="S6" s="1929"/>
      <c r="T6" s="1929"/>
      <c r="U6" s="1929"/>
      <c r="V6" s="1929"/>
      <c r="W6" s="1929"/>
      <c r="X6" s="1929"/>
      <c r="Y6" s="1930"/>
    </row>
    <row r="7" spans="1:25" ht="49.5" customHeight="1" thickBot="1">
      <c r="A7" s="1934"/>
      <c r="B7" s="1884"/>
      <c r="C7" s="1895"/>
      <c r="D7" s="1895"/>
      <c r="E7" s="1897"/>
      <c r="F7" s="1906"/>
      <c r="G7" s="1895"/>
      <c r="H7" s="1895"/>
      <c r="I7" s="1895"/>
      <c r="J7" s="1892"/>
      <c r="K7" s="1892"/>
      <c r="L7" s="1892"/>
      <c r="M7" s="1905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</row>
    <row r="8" spans="1:25" s="126" customFormat="1" ht="16.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25" ht="16.5" thickBot="1">
      <c r="A9" s="1925" t="s">
        <v>203</v>
      </c>
      <c r="B9" s="1926"/>
      <c r="C9" s="1926"/>
      <c r="D9" s="1926"/>
      <c r="E9" s="1926"/>
      <c r="F9" s="1926"/>
      <c r="G9" s="1926"/>
      <c r="H9" s="1926"/>
      <c r="I9" s="1926"/>
      <c r="J9" s="1926"/>
      <c r="K9" s="1926"/>
      <c r="L9" s="1926"/>
      <c r="M9" s="1926"/>
      <c r="N9" s="1926"/>
      <c r="O9" s="1926"/>
      <c r="P9" s="1926"/>
      <c r="Q9" s="1926"/>
      <c r="R9" s="1926"/>
      <c r="S9" s="1926"/>
      <c r="T9" s="1926"/>
      <c r="U9" s="1926"/>
      <c r="V9" s="1926"/>
      <c r="W9" s="1926"/>
      <c r="X9" s="1926"/>
      <c r="Y9" s="1927"/>
    </row>
    <row r="10" spans="1:25" ht="20.25" thickBot="1">
      <c r="A10" s="1935" t="s">
        <v>122</v>
      </c>
      <c r="B10" s="1936"/>
      <c r="C10" s="1936"/>
      <c r="D10" s="1936"/>
      <c r="E10" s="1936"/>
      <c r="F10" s="1936"/>
      <c r="G10" s="1937"/>
      <c r="H10" s="1937"/>
      <c r="I10" s="1937"/>
      <c r="J10" s="1937"/>
      <c r="K10" s="1937"/>
      <c r="L10" s="1937"/>
      <c r="M10" s="1937"/>
      <c r="N10" s="1936"/>
      <c r="O10" s="1936"/>
      <c r="P10" s="1936"/>
      <c r="Q10" s="1936"/>
      <c r="R10" s="1936"/>
      <c r="S10" s="1936"/>
      <c r="T10" s="1936"/>
      <c r="U10" s="1936"/>
      <c r="V10" s="1936"/>
      <c r="W10" s="1936"/>
      <c r="X10" s="1936"/>
      <c r="Y10" s="1938"/>
    </row>
    <row r="11" spans="1:25" ht="31.5">
      <c r="A11" s="142" t="s">
        <v>134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0" ref="H11:M11">H12+H13+H14+H16</f>
        <v>195</v>
      </c>
      <c r="I11" s="709">
        <f t="shared" si="0"/>
        <v>82</v>
      </c>
      <c r="J11" s="709">
        <f t="shared" si="0"/>
        <v>0</v>
      </c>
      <c r="K11" s="709">
        <f t="shared" si="0"/>
        <v>0</v>
      </c>
      <c r="L11" s="709">
        <f t="shared" si="0"/>
        <v>82</v>
      </c>
      <c r="M11" s="710">
        <f t="shared" si="0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</row>
    <row r="12" spans="1:25" ht="31.5">
      <c r="A12" s="142" t="s">
        <v>139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1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2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</row>
    <row r="13" spans="1:25" ht="31.5">
      <c r="A13" s="142" t="s">
        <v>140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1"/>
        <v>45</v>
      </c>
      <c r="I13" s="11">
        <f aca="true" t="shared" si="3" ref="I13:I21">J13+K13+L13</f>
        <v>18</v>
      </c>
      <c r="J13" s="5"/>
      <c r="K13" s="5"/>
      <c r="L13" s="5">
        <v>18</v>
      </c>
      <c r="M13" s="47">
        <f t="shared" si="2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</row>
    <row r="14" spans="1:25" ht="31.5">
      <c r="A14" s="142" t="s">
        <v>141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1"/>
        <v>45</v>
      </c>
      <c r="I14" s="11">
        <f t="shared" si="3"/>
        <v>18</v>
      </c>
      <c r="J14" s="5"/>
      <c r="K14" s="5"/>
      <c r="L14" s="5">
        <v>18</v>
      </c>
      <c r="M14" s="325">
        <f t="shared" si="2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</row>
    <row r="15" spans="1:25" ht="30">
      <c r="A15" s="545" t="s">
        <v>309</v>
      </c>
      <c r="B15" s="546" t="s">
        <v>310</v>
      </c>
      <c r="C15" s="547"/>
      <c r="D15" s="548" t="s">
        <v>326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311</v>
      </c>
      <c r="R15" s="547" t="s">
        <v>311</v>
      </c>
      <c r="S15" s="659" t="s">
        <v>311</v>
      </c>
      <c r="T15" s="654" t="s">
        <v>311</v>
      </c>
      <c r="U15" s="547" t="s">
        <v>311</v>
      </c>
      <c r="V15" s="659" t="s">
        <v>311</v>
      </c>
      <c r="W15" s="654" t="s">
        <v>311</v>
      </c>
      <c r="X15" s="547" t="s">
        <v>311</v>
      </c>
      <c r="Y15" s="659"/>
    </row>
    <row r="16" spans="1:26" s="552" customFormat="1" ht="30">
      <c r="A16" s="549" t="s">
        <v>321</v>
      </c>
      <c r="B16" s="550" t="s">
        <v>310</v>
      </c>
      <c r="C16" s="551"/>
      <c r="D16" s="313" t="s">
        <v>228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.75">
      <c r="A17" s="142" t="s">
        <v>135</v>
      </c>
      <c r="B17" s="553" t="s">
        <v>222</v>
      </c>
      <c r="C17" s="554">
        <v>6</v>
      </c>
      <c r="D17" s="554"/>
      <c r="E17" s="554"/>
      <c r="F17" s="555"/>
      <c r="G17" s="803">
        <v>4</v>
      </c>
      <c r="H17" s="556">
        <f t="shared" si="1"/>
        <v>120</v>
      </c>
      <c r="I17" s="557">
        <f t="shared" si="3"/>
        <v>45</v>
      </c>
      <c r="J17" s="558">
        <v>27</v>
      </c>
      <c r="K17" s="558"/>
      <c r="L17" s="558">
        <v>18</v>
      </c>
      <c r="M17" s="703">
        <f t="shared" si="2"/>
        <v>75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.75">
      <c r="A18" s="142" t="s">
        <v>136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1"/>
        <v>60</v>
      </c>
      <c r="I18" s="571">
        <v>30</v>
      </c>
      <c r="J18" s="572">
        <v>20</v>
      </c>
      <c r="K18" s="572"/>
      <c r="L18" s="572">
        <v>10</v>
      </c>
      <c r="M18" s="705">
        <f t="shared" si="2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7.25">
      <c r="A19" s="142" t="s">
        <v>322</v>
      </c>
      <c r="B19" s="567" t="s">
        <v>324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7.25">
      <c r="A20" s="142" t="s">
        <v>323</v>
      </c>
      <c r="B20" s="567" t="s">
        <v>325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6.5" thickBot="1">
      <c r="A21" s="142" t="s">
        <v>137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1"/>
        <v>90</v>
      </c>
      <c r="I21" s="68">
        <f t="shared" si="3"/>
        <v>45</v>
      </c>
      <c r="J21" s="69">
        <v>30</v>
      </c>
      <c r="K21" s="69"/>
      <c r="L21" s="69">
        <v>15</v>
      </c>
      <c r="M21" s="707">
        <f t="shared" si="2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6.5" thickBot="1">
      <c r="A22" s="1898" t="s">
        <v>37</v>
      </c>
      <c r="B22" s="1899"/>
      <c r="C22" s="83"/>
      <c r="D22" s="84"/>
      <c r="E22" s="84"/>
      <c r="F22" s="85"/>
      <c r="G22" s="86">
        <f>G11+G17+G18+G19+G21</f>
        <v>18.5</v>
      </c>
      <c r="H22" s="510">
        <f aca="true" t="shared" si="4" ref="H22:M22">H11+H17+H18+H19+H21</f>
        <v>555</v>
      </c>
      <c r="I22" s="510">
        <f t="shared" si="4"/>
        <v>232</v>
      </c>
      <c r="J22" s="510">
        <f t="shared" si="4"/>
        <v>77</v>
      </c>
      <c r="K22" s="510"/>
      <c r="L22" s="510">
        <f t="shared" si="4"/>
        <v>155</v>
      </c>
      <c r="M22" s="510">
        <f t="shared" si="4"/>
        <v>323</v>
      </c>
      <c r="N22" s="88">
        <f aca="true" t="shared" si="5" ref="N22:Y22">SUM(N11:N21)</f>
        <v>2</v>
      </c>
      <c r="O22" s="87">
        <f t="shared" si="5"/>
        <v>2</v>
      </c>
      <c r="P22" s="89">
        <f t="shared" si="5"/>
        <v>2</v>
      </c>
      <c r="Q22" s="88">
        <f t="shared" si="5"/>
        <v>5</v>
      </c>
      <c r="R22" s="87">
        <f t="shared" si="5"/>
        <v>3</v>
      </c>
      <c r="S22" s="89">
        <f t="shared" si="5"/>
        <v>8</v>
      </c>
      <c r="T22" s="88">
        <f t="shared" si="5"/>
        <v>0</v>
      </c>
      <c r="U22" s="87">
        <f t="shared" si="5"/>
        <v>0</v>
      </c>
      <c r="V22" s="89">
        <f t="shared" si="5"/>
        <v>0</v>
      </c>
      <c r="W22" s="88">
        <f t="shared" si="5"/>
        <v>0</v>
      </c>
      <c r="X22" s="87">
        <f t="shared" si="5"/>
        <v>0</v>
      </c>
      <c r="Y22" s="90">
        <f t="shared" si="5"/>
        <v>2</v>
      </c>
    </row>
    <row r="23" spans="1:25" ht="15.75">
      <c r="A23" s="687" t="s">
        <v>138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.75">
      <c r="A24" s="690" t="s">
        <v>142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6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7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.75">
      <c r="A25" s="690" t="s">
        <v>143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6"/>
        <v>60</v>
      </c>
      <c r="I25" s="259">
        <v>36</v>
      </c>
      <c r="J25" s="5"/>
      <c r="K25" s="5"/>
      <c r="L25" s="5">
        <v>36</v>
      </c>
      <c r="M25" s="31">
        <f t="shared" si="7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.75">
      <c r="A26" s="690" t="s">
        <v>144</v>
      </c>
      <c r="B26" s="29" t="s">
        <v>38</v>
      </c>
      <c r="C26" s="9"/>
      <c r="D26" s="35" t="s">
        <v>403</v>
      </c>
      <c r="E26" s="30"/>
      <c r="F26" s="691"/>
      <c r="G26" s="686">
        <v>2</v>
      </c>
      <c r="H26" s="258">
        <f t="shared" si="6"/>
        <v>60</v>
      </c>
      <c r="I26" s="259">
        <v>36</v>
      </c>
      <c r="J26" s="5"/>
      <c r="K26" s="5"/>
      <c r="L26" s="5">
        <v>36</v>
      </c>
      <c r="M26" s="31">
        <f t="shared" si="7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.75">
      <c r="A27" s="690" t="s">
        <v>145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6"/>
        <v>90</v>
      </c>
      <c r="I27" s="259">
        <v>60</v>
      </c>
      <c r="J27" s="5">
        <v>4</v>
      </c>
      <c r="K27" s="5"/>
      <c r="L27" s="5">
        <v>56</v>
      </c>
      <c r="M27" s="31">
        <f t="shared" si="7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.75">
      <c r="A28" s="690" t="s">
        <v>146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6"/>
        <v>45</v>
      </c>
      <c r="I28" s="259">
        <v>30</v>
      </c>
      <c r="J28" s="5"/>
      <c r="K28" s="5"/>
      <c r="L28" s="5">
        <v>30</v>
      </c>
      <c r="M28" s="31">
        <f t="shared" si="7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.75">
      <c r="A29" s="690" t="s">
        <v>147</v>
      </c>
      <c r="B29" s="696" t="s">
        <v>38</v>
      </c>
      <c r="C29" s="9"/>
      <c r="D29" s="35" t="s">
        <v>404</v>
      </c>
      <c r="E29" s="30"/>
      <c r="F29" s="691"/>
      <c r="G29" s="686">
        <v>1.5</v>
      </c>
      <c r="H29" s="258">
        <f t="shared" si="6"/>
        <v>45</v>
      </c>
      <c r="I29" s="259">
        <v>30</v>
      </c>
      <c r="J29" s="5"/>
      <c r="K29" s="5"/>
      <c r="L29" s="5">
        <v>30</v>
      </c>
      <c r="M29" s="31">
        <f t="shared" si="7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8" thickBot="1">
      <c r="A30" s="695" t="s">
        <v>148</v>
      </c>
      <c r="B30" s="697" t="s">
        <v>38</v>
      </c>
      <c r="C30" s="692"/>
      <c r="D30" s="693" t="s">
        <v>405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6.5" thickBot="1">
      <c r="A31" s="1940" t="s">
        <v>149</v>
      </c>
      <c r="B31" s="1941"/>
      <c r="C31" s="1941"/>
      <c r="D31" s="1941"/>
      <c r="E31" s="1941"/>
      <c r="F31" s="1942"/>
      <c r="G31" s="261">
        <f aca="true" t="shared" si="8" ref="G31:M31">SUM(G24:G30)</f>
        <v>13</v>
      </c>
      <c r="H31" s="262">
        <f t="shared" si="8"/>
        <v>390</v>
      </c>
      <c r="I31" s="262">
        <f t="shared" si="8"/>
        <v>252</v>
      </c>
      <c r="J31" s="262">
        <f t="shared" si="8"/>
        <v>12</v>
      </c>
      <c r="K31" s="262"/>
      <c r="L31" s="262">
        <f t="shared" si="8"/>
        <v>240</v>
      </c>
      <c r="M31" s="262">
        <f t="shared" si="8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9" ref="T31:Y31">T24</f>
        <v>0</v>
      </c>
      <c r="U31" s="138">
        <f t="shared" si="9"/>
        <v>0</v>
      </c>
      <c r="V31" s="138">
        <f t="shared" si="9"/>
        <v>0</v>
      </c>
      <c r="W31" s="138">
        <f t="shared" si="9"/>
        <v>0</v>
      </c>
      <c r="X31" s="138">
        <f t="shared" si="9"/>
        <v>0</v>
      </c>
      <c r="Y31" s="138">
        <f t="shared" si="9"/>
        <v>0</v>
      </c>
    </row>
    <row r="32" spans="1:25" ht="16.5" thickBot="1">
      <c r="A32" s="1943" t="s">
        <v>150</v>
      </c>
      <c r="B32" s="1944"/>
      <c r="C32" s="1944"/>
      <c r="D32" s="1944"/>
      <c r="E32" s="1944"/>
      <c r="F32" s="1945"/>
      <c r="G32" s="170">
        <f aca="true" t="shared" si="10" ref="G32:Y32">G22+G31</f>
        <v>31.5</v>
      </c>
      <c r="H32" s="263">
        <f t="shared" si="10"/>
        <v>945</v>
      </c>
      <c r="I32" s="263">
        <f t="shared" si="10"/>
        <v>484</v>
      </c>
      <c r="J32" s="263">
        <f t="shared" si="10"/>
        <v>89</v>
      </c>
      <c r="K32" s="263"/>
      <c r="L32" s="263">
        <f t="shared" si="10"/>
        <v>395</v>
      </c>
      <c r="M32" s="263">
        <f t="shared" si="10"/>
        <v>461</v>
      </c>
      <c r="N32" s="170">
        <f t="shared" si="10"/>
        <v>6</v>
      </c>
      <c r="O32" s="170">
        <f t="shared" si="10"/>
        <v>6</v>
      </c>
      <c r="P32" s="170">
        <f t="shared" si="10"/>
        <v>6</v>
      </c>
      <c r="Q32" s="170">
        <f t="shared" si="10"/>
        <v>9</v>
      </c>
      <c r="R32" s="170">
        <f t="shared" si="10"/>
        <v>7</v>
      </c>
      <c r="S32" s="170">
        <f t="shared" si="10"/>
        <v>12</v>
      </c>
      <c r="T32" s="170">
        <f t="shared" si="10"/>
        <v>0</v>
      </c>
      <c r="U32" s="170">
        <f t="shared" si="10"/>
        <v>0</v>
      </c>
      <c r="V32" s="170">
        <f t="shared" si="10"/>
        <v>0</v>
      </c>
      <c r="W32" s="170">
        <f t="shared" si="10"/>
        <v>0</v>
      </c>
      <c r="X32" s="170">
        <f t="shared" si="10"/>
        <v>0</v>
      </c>
      <c r="Y32" s="170">
        <f t="shared" si="10"/>
        <v>2</v>
      </c>
    </row>
    <row r="33" spans="1:25" ht="21" customHeight="1">
      <c r="A33" s="1946" t="s">
        <v>406</v>
      </c>
      <c r="B33" s="1946"/>
      <c r="C33" s="1947"/>
      <c r="D33" s="1947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1948"/>
      <c r="B34" s="1948"/>
      <c r="C34" s="1947"/>
      <c r="D34" s="1947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1921" t="s">
        <v>151</v>
      </c>
      <c r="B35" s="1922"/>
      <c r="C35" s="1922"/>
      <c r="D35" s="1922"/>
      <c r="E35" s="1923"/>
      <c r="F35" s="1923"/>
      <c r="G35" s="1923"/>
      <c r="H35" s="1923"/>
      <c r="I35" s="1923"/>
      <c r="J35" s="1923"/>
      <c r="K35" s="1923"/>
      <c r="L35" s="1923"/>
      <c r="M35" s="1923"/>
      <c r="N35" s="1923"/>
      <c r="O35" s="1923"/>
      <c r="P35" s="1923"/>
      <c r="Q35" s="1923"/>
      <c r="R35" s="1923"/>
      <c r="S35" s="1923"/>
      <c r="T35" s="1923"/>
      <c r="U35" s="1923"/>
      <c r="V35" s="1923"/>
      <c r="W35" s="1923"/>
      <c r="X35" s="1923"/>
      <c r="Y35" s="1924"/>
    </row>
    <row r="36" spans="1:25" s="552" customFormat="1" ht="23.25" customHeight="1">
      <c r="A36" s="486" t="s">
        <v>152</v>
      </c>
      <c r="B36" s="844" t="s">
        <v>390</v>
      </c>
      <c r="C36" s="845"/>
      <c r="D36" s="845" t="s">
        <v>24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153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65</v>
      </c>
      <c r="V37" s="191" t="s">
        <v>65</v>
      </c>
      <c r="W37" s="191" t="s">
        <v>65</v>
      </c>
      <c r="X37" s="191" t="s">
        <v>65</v>
      </c>
      <c r="Y37" s="191" t="s">
        <v>65</v>
      </c>
    </row>
    <row r="38" spans="1:25" s="552" customFormat="1" ht="42" customHeight="1">
      <c r="A38" s="713" t="s">
        <v>154</v>
      </c>
      <c r="B38" s="265" t="s">
        <v>227</v>
      </c>
      <c r="C38" s="716"/>
      <c r="D38" s="275"/>
      <c r="E38" s="424"/>
      <c r="F38" s="424"/>
      <c r="G38" s="487">
        <f>G39+G40</f>
        <v>4</v>
      </c>
      <c r="H38" s="266">
        <f aca="true" t="shared" si="11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2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25" ht="31.5">
      <c r="A39" s="714" t="s">
        <v>156</v>
      </c>
      <c r="B39" s="280" t="s">
        <v>227</v>
      </c>
      <c r="C39" s="305"/>
      <c r="D39" s="16"/>
      <c r="E39" s="16"/>
      <c r="F39" s="16"/>
      <c r="G39" s="12">
        <v>1.5</v>
      </c>
      <c r="H39" s="16">
        <f t="shared" si="11"/>
        <v>45</v>
      </c>
      <c r="I39" s="27">
        <f aca="true" t="shared" si="13" ref="I39:I64">SUM(J39+K39+L39)</f>
        <v>27</v>
      </c>
      <c r="J39" s="43">
        <v>18</v>
      </c>
      <c r="K39" s="22">
        <v>9</v>
      </c>
      <c r="L39" s="22"/>
      <c r="M39" s="20">
        <f t="shared" si="12"/>
        <v>18</v>
      </c>
      <c r="N39" s="175" t="s">
        <v>65</v>
      </c>
      <c r="O39" s="172" t="s">
        <v>65</v>
      </c>
      <c r="P39" s="176" t="s">
        <v>65</v>
      </c>
      <c r="Q39" s="175" t="s">
        <v>65</v>
      </c>
      <c r="R39" s="172">
        <v>3</v>
      </c>
      <c r="S39" s="176" t="s">
        <v>65</v>
      </c>
      <c r="T39" s="175" t="s">
        <v>65</v>
      </c>
      <c r="U39" s="172" t="s">
        <v>65</v>
      </c>
      <c r="V39" s="176" t="s">
        <v>65</v>
      </c>
      <c r="W39" s="175" t="s">
        <v>65</v>
      </c>
      <c r="X39" s="172" t="s">
        <v>65</v>
      </c>
      <c r="Y39" s="176" t="s">
        <v>65</v>
      </c>
    </row>
    <row r="40" spans="1:25" ht="31.5">
      <c r="A40" s="713" t="s">
        <v>157</v>
      </c>
      <c r="B40" s="280" t="s">
        <v>227</v>
      </c>
      <c r="C40" s="305">
        <v>6</v>
      </c>
      <c r="D40" s="16"/>
      <c r="E40" s="16"/>
      <c r="F40" s="16"/>
      <c r="G40" s="12">
        <v>2.5</v>
      </c>
      <c r="H40" s="16">
        <f t="shared" si="11"/>
        <v>75</v>
      </c>
      <c r="I40" s="27">
        <f t="shared" si="13"/>
        <v>45</v>
      </c>
      <c r="J40" s="43">
        <v>27</v>
      </c>
      <c r="K40" s="22">
        <v>9</v>
      </c>
      <c r="L40" s="22">
        <v>9</v>
      </c>
      <c r="M40" s="20">
        <f t="shared" si="12"/>
        <v>30</v>
      </c>
      <c r="N40" s="175" t="s">
        <v>65</v>
      </c>
      <c r="O40" s="172" t="s">
        <v>65</v>
      </c>
      <c r="P40" s="176" t="s">
        <v>65</v>
      </c>
      <c r="Q40" s="175" t="s">
        <v>65</v>
      </c>
      <c r="R40" s="172" t="s">
        <v>65</v>
      </c>
      <c r="S40" s="182">
        <v>5</v>
      </c>
      <c r="T40" s="175" t="s">
        <v>65</v>
      </c>
      <c r="U40" s="172" t="s">
        <v>65</v>
      </c>
      <c r="V40" s="176" t="s">
        <v>65</v>
      </c>
      <c r="W40" s="175" t="s">
        <v>65</v>
      </c>
      <c r="X40" s="172" t="s">
        <v>65</v>
      </c>
      <c r="Y40" s="176" t="s">
        <v>65</v>
      </c>
    </row>
    <row r="41" spans="1:25" ht="15.75">
      <c r="A41" s="714" t="s">
        <v>155</v>
      </c>
      <c r="B41" s="18" t="s">
        <v>225</v>
      </c>
      <c r="C41" s="305"/>
      <c r="D41" s="16"/>
      <c r="E41" s="16"/>
      <c r="F41" s="16"/>
      <c r="G41" s="41">
        <f>G42+G43+G44</f>
        <v>6.5</v>
      </c>
      <c r="H41" s="93">
        <f t="shared" si="11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2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</row>
    <row r="42" spans="1:25" ht="15.75">
      <c r="A42" s="714" t="s">
        <v>159</v>
      </c>
      <c r="B42" s="280" t="s">
        <v>225</v>
      </c>
      <c r="C42" s="305"/>
      <c r="D42" s="16">
        <v>1</v>
      </c>
      <c r="E42" s="17"/>
      <c r="F42" s="17"/>
      <c r="G42" s="12">
        <v>3</v>
      </c>
      <c r="H42" s="16">
        <f t="shared" si="11"/>
        <v>90</v>
      </c>
      <c r="I42" s="27">
        <v>45</v>
      </c>
      <c r="J42" s="43">
        <v>15</v>
      </c>
      <c r="K42" s="22">
        <v>30</v>
      </c>
      <c r="L42" s="22"/>
      <c r="M42" s="20">
        <f t="shared" si="12"/>
        <v>45</v>
      </c>
      <c r="N42" s="175">
        <f>I42/15</f>
        <v>3</v>
      </c>
      <c r="O42" s="172" t="s">
        <v>65</v>
      </c>
      <c r="P42" s="176" t="s">
        <v>65</v>
      </c>
      <c r="Q42" s="175" t="s">
        <v>65</v>
      </c>
      <c r="R42" s="172" t="s">
        <v>65</v>
      </c>
      <c r="S42" s="176" t="s">
        <v>65</v>
      </c>
      <c r="T42" s="175" t="s">
        <v>65</v>
      </c>
      <c r="U42" s="172" t="s">
        <v>65</v>
      </c>
      <c r="V42" s="176" t="s">
        <v>65</v>
      </c>
      <c r="W42" s="175" t="s">
        <v>65</v>
      </c>
      <c r="X42" s="172" t="s">
        <v>65</v>
      </c>
      <c r="Y42" s="176" t="s">
        <v>65</v>
      </c>
    </row>
    <row r="43" spans="1:25" ht="15.75">
      <c r="A43" s="714" t="s">
        <v>160</v>
      </c>
      <c r="B43" s="280" t="s">
        <v>225</v>
      </c>
      <c r="C43" s="305"/>
      <c r="D43" s="16"/>
      <c r="E43" s="17"/>
      <c r="F43" s="17"/>
      <c r="G43" s="12">
        <v>1.5</v>
      </c>
      <c r="H43" s="16">
        <f t="shared" si="11"/>
        <v>45</v>
      </c>
      <c r="I43" s="27">
        <f t="shared" si="13"/>
        <v>27</v>
      </c>
      <c r="J43" s="43">
        <v>9</v>
      </c>
      <c r="K43" s="22">
        <v>18</v>
      </c>
      <c r="L43" s="22"/>
      <c r="M43" s="20">
        <f t="shared" si="12"/>
        <v>18</v>
      </c>
      <c r="N43" s="175" t="s">
        <v>65</v>
      </c>
      <c r="O43" s="172">
        <f>I43/9</f>
        <v>3</v>
      </c>
      <c r="P43" s="176" t="s">
        <v>65</v>
      </c>
      <c r="Q43" s="175" t="s">
        <v>65</v>
      </c>
      <c r="R43" s="172" t="s">
        <v>65</v>
      </c>
      <c r="S43" s="176" t="s">
        <v>65</v>
      </c>
      <c r="T43" s="175" t="s">
        <v>65</v>
      </c>
      <c r="U43" s="172" t="s">
        <v>65</v>
      </c>
      <c r="V43" s="176" t="s">
        <v>65</v>
      </c>
      <c r="W43" s="175" t="s">
        <v>65</v>
      </c>
      <c r="X43" s="172" t="s">
        <v>65</v>
      </c>
      <c r="Y43" s="176" t="s">
        <v>65</v>
      </c>
    </row>
    <row r="44" spans="1:25" ht="15.75">
      <c r="A44" s="714" t="s">
        <v>161</v>
      </c>
      <c r="B44" s="280" t="s">
        <v>225</v>
      </c>
      <c r="C44" s="305">
        <v>3</v>
      </c>
      <c r="D44" s="16"/>
      <c r="E44" s="16"/>
      <c r="F44" s="16"/>
      <c r="G44" s="12">
        <v>2</v>
      </c>
      <c r="H44" s="16">
        <f t="shared" si="11"/>
        <v>60</v>
      </c>
      <c r="I44" s="27">
        <f t="shared" si="13"/>
        <v>27</v>
      </c>
      <c r="J44" s="43">
        <v>9</v>
      </c>
      <c r="K44" s="22">
        <v>18</v>
      </c>
      <c r="L44" s="22"/>
      <c r="M44" s="20">
        <f t="shared" si="12"/>
        <v>33</v>
      </c>
      <c r="N44" s="175" t="s">
        <v>65</v>
      </c>
      <c r="O44" s="172" t="s">
        <v>65</v>
      </c>
      <c r="P44" s="176">
        <f>I44/9</f>
        <v>3</v>
      </c>
      <c r="Q44" s="175" t="s">
        <v>65</v>
      </c>
      <c r="R44" s="172" t="s">
        <v>65</v>
      </c>
      <c r="S44" s="176" t="s">
        <v>65</v>
      </c>
      <c r="T44" s="175" t="s">
        <v>65</v>
      </c>
      <c r="U44" s="172" t="s">
        <v>65</v>
      </c>
      <c r="V44" s="176" t="s">
        <v>65</v>
      </c>
      <c r="W44" s="175" t="s">
        <v>65</v>
      </c>
      <c r="X44" s="172" t="s">
        <v>65</v>
      </c>
      <c r="Y44" s="176" t="s">
        <v>65</v>
      </c>
    </row>
    <row r="45" spans="1:25" ht="15.75">
      <c r="A45" s="715" t="s">
        <v>158</v>
      </c>
      <c r="B45" s="18" t="s">
        <v>308</v>
      </c>
      <c r="C45" s="717"/>
      <c r="D45" s="97"/>
      <c r="E45" s="97"/>
      <c r="F45" s="97"/>
      <c r="G45" s="28">
        <f>G46+G47+G48+G49</f>
        <v>16</v>
      </c>
      <c r="H45" s="93">
        <f t="shared" si="11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.75">
      <c r="A46" s="715" t="s">
        <v>391</v>
      </c>
      <c r="B46" s="280" t="s">
        <v>308</v>
      </c>
      <c r="C46" s="305"/>
      <c r="D46" s="16">
        <v>1</v>
      </c>
      <c r="E46" s="17"/>
      <c r="F46" s="17"/>
      <c r="G46" s="12">
        <v>5.5</v>
      </c>
      <c r="H46" s="16">
        <f t="shared" si="11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4" ref="M46:M51">H46-I46</f>
        <v>75</v>
      </c>
      <c r="N46" s="175">
        <v>6</v>
      </c>
      <c r="O46" s="172" t="s">
        <v>65</v>
      </c>
      <c r="P46" s="176" t="s">
        <v>65</v>
      </c>
      <c r="Q46" s="175" t="s">
        <v>65</v>
      </c>
      <c r="R46" s="172" t="s">
        <v>65</v>
      </c>
      <c r="S46" s="176" t="s">
        <v>65</v>
      </c>
      <c r="T46" s="175" t="s">
        <v>65</v>
      </c>
      <c r="U46" s="172" t="s">
        <v>65</v>
      </c>
      <c r="V46" s="176" t="s">
        <v>65</v>
      </c>
      <c r="W46" s="175" t="s">
        <v>65</v>
      </c>
      <c r="X46" s="172" t="s">
        <v>65</v>
      </c>
      <c r="Y46" s="176" t="s">
        <v>65</v>
      </c>
    </row>
    <row r="47" spans="1:25" ht="15.75">
      <c r="A47" s="715" t="s">
        <v>392</v>
      </c>
      <c r="B47" s="280" t="s">
        <v>308</v>
      </c>
      <c r="C47" s="305">
        <v>2</v>
      </c>
      <c r="D47" s="16"/>
      <c r="E47" s="17"/>
      <c r="F47" s="17"/>
      <c r="G47" s="12">
        <v>3.5</v>
      </c>
      <c r="H47" s="16">
        <f t="shared" si="11"/>
        <v>105</v>
      </c>
      <c r="I47" s="27">
        <f t="shared" si="13"/>
        <v>54</v>
      </c>
      <c r="J47" s="43">
        <v>27</v>
      </c>
      <c r="K47" s="22"/>
      <c r="L47" s="22">
        <v>27</v>
      </c>
      <c r="M47" s="20">
        <f t="shared" si="14"/>
        <v>51</v>
      </c>
      <c r="N47" s="175" t="s">
        <v>65</v>
      </c>
      <c r="O47" s="172">
        <f>I47/9</f>
        <v>6</v>
      </c>
      <c r="P47" s="176" t="s">
        <v>65</v>
      </c>
      <c r="Q47" s="175" t="s">
        <v>65</v>
      </c>
      <c r="R47" s="172" t="s">
        <v>65</v>
      </c>
      <c r="S47" s="176" t="s">
        <v>65</v>
      </c>
      <c r="T47" s="175" t="s">
        <v>65</v>
      </c>
      <c r="U47" s="172" t="s">
        <v>65</v>
      </c>
      <c r="V47" s="176" t="s">
        <v>65</v>
      </c>
      <c r="W47" s="175" t="s">
        <v>65</v>
      </c>
      <c r="X47" s="172" t="s">
        <v>65</v>
      </c>
      <c r="Y47" s="176" t="s">
        <v>65</v>
      </c>
    </row>
    <row r="48" spans="1:25" ht="15.75">
      <c r="A48" s="715" t="s">
        <v>393</v>
      </c>
      <c r="B48" s="280" t="s">
        <v>308</v>
      </c>
      <c r="C48" s="305"/>
      <c r="D48" s="16">
        <v>3</v>
      </c>
      <c r="E48" s="16"/>
      <c r="F48" s="16"/>
      <c r="G48" s="12">
        <v>3.5</v>
      </c>
      <c r="H48" s="16">
        <f t="shared" si="11"/>
        <v>105</v>
      </c>
      <c r="I48" s="27">
        <f t="shared" si="13"/>
        <v>54</v>
      </c>
      <c r="J48" s="43">
        <v>27</v>
      </c>
      <c r="K48" s="22"/>
      <c r="L48" s="22">
        <v>27</v>
      </c>
      <c r="M48" s="20">
        <f t="shared" si="14"/>
        <v>51</v>
      </c>
      <c r="N48" s="175" t="s">
        <v>65</v>
      </c>
      <c r="O48" s="172" t="s">
        <v>65</v>
      </c>
      <c r="P48" s="176">
        <f>I48/9</f>
        <v>6</v>
      </c>
      <c r="Q48" s="175" t="s">
        <v>65</v>
      </c>
      <c r="R48" s="172" t="s">
        <v>65</v>
      </c>
      <c r="S48" s="176" t="s">
        <v>65</v>
      </c>
      <c r="T48" s="175" t="s">
        <v>65</v>
      </c>
      <c r="U48" s="172" t="s">
        <v>65</v>
      </c>
      <c r="V48" s="176" t="s">
        <v>65</v>
      </c>
      <c r="W48" s="175" t="s">
        <v>65</v>
      </c>
      <c r="X48" s="172" t="s">
        <v>65</v>
      </c>
      <c r="Y48" s="176" t="s">
        <v>65</v>
      </c>
    </row>
    <row r="49" spans="1:25" ht="15.75">
      <c r="A49" s="715" t="s">
        <v>394</v>
      </c>
      <c r="B49" s="280" t="s">
        <v>308</v>
      </c>
      <c r="C49" s="718" t="s">
        <v>35</v>
      </c>
      <c r="D49" s="92"/>
      <c r="E49" s="16"/>
      <c r="F49" s="16"/>
      <c r="G49" s="807">
        <v>3.5</v>
      </c>
      <c r="H49" s="16">
        <f t="shared" si="11"/>
        <v>105</v>
      </c>
      <c r="I49" s="27">
        <f t="shared" si="13"/>
        <v>60</v>
      </c>
      <c r="J49" s="43">
        <v>30</v>
      </c>
      <c r="K49" s="22">
        <v>15</v>
      </c>
      <c r="L49" s="22">
        <v>15</v>
      </c>
      <c r="M49" s="20">
        <f t="shared" si="14"/>
        <v>45</v>
      </c>
      <c r="N49" s="175" t="s">
        <v>65</v>
      </c>
      <c r="O49" s="172" t="s">
        <v>65</v>
      </c>
      <c r="P49" s="176" t="s">
        <v>65</v>
      </c>
      <c r="Q49" s="175">
        <f>I49/15</f>
        <v>4</v>
      </c>
      <c r="R49" s="191" t="s">
        <v>65</v>
      </c>
      <c r="S49" s="192" t="s">
        <v>65</v>
      </c>
      <c r="T49" s="193" t="s">
        <v>65</v>
      </c>
      <c r="U49" s="191" t="s">
        <v>65</v>
      </c>
      <c r="V49" s="192" t="s">
        <v>65</v>
      </c>
      <c r="W49" s="193" t="s">
        <v>65</v>
      </c>
      <c r="X49" s="191" t="s">
        <v>65</v>
      </c>
      <c r="Y49" s="192" t="s">
        <v>65</v>
      </c>
    </row>
    <row r="50" spans="1:25" ht="15.75">
      <c r="A50" s="91" t="s">
        <v>162</v>
      </c>
      <c r="B50" s="516" t="s">
        <v>68</v>
      </c>
      <c r="C50" s="92"/>
      <c r="D50" s="92" t="s">
        <v>313</v>
      </c>
      <c r="E50" s="16"/>
      <c r="F50" s="16"/>
      <c r="G50" s="12">
        <v>3</v>
      </c>
      <c r="H50" s="16">
        <f t="shared" si="11"/>
        <v>90</v>
      </c>
      <c r="I50" s="27">
        <v>30</v>
      </c>
      <c r="J50" s="43">
        <v>20</v>
      </c>
      <c r="K50" s="22">
        <v>10</v>
      </c>
      <c r="L50" s="22"/>
      <c r="M50" s="20">
        <f t="shared" si="14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1.5">
      <c r="A51" s="91" t="s">
        <v>163</v>
      </c>
      <c r="B51" s="18" t="s">
        <v>60</v>
      </c>
      <c r="C51" s="22"/>
      <c r="D51" s="22">
        <v>12</v>
      </c>
      <c r="E51" s="16"/>
      <c r="F51" s="16"/>
      <c r="G51" s="28">
        <v>3</v>
      </c>
      <c r="H51" s="93">
        <f t="shared" si="11"/>
        <v>90</v>
      </c>
      <c r="I51" s="93">
        <v>30</v>
      </c>
      <c r="J51" s="98">
        <v>20</v>
      </c>
      <c r="K51" s="102"/>
      <c r="L51" s="102">
        <v>10</v>
      </c>
      <c r="M51" s="95">
        <f t="shared" si="14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.75">
      <c r="A52" s="91" t="s">
        <v>164</v>
      </c>
      <c r="B52" s="18" t="s">
        <v>79</v>
      </c>
      <c r="C52" s="16"/>
      <c r="D52" s="16"/>
      <c r="E52" s="16"/>
      <c r="F52" s="16"/>
      <c r="G52" s="191">
        <f>G53+G54+G55</f>
        <v>6.5</v>
      </c>
      <c r="H52" s="93">
        <f t="shared" si="11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.75">
      <c r="A53" s="91" t="s">
        <v>395</v>
      </c>
      <c r="B53" s="18" t="s">
        <v>79</v>
      </c>
      <c r="C53" s="16">
        <v>1</v>
      </c>
      <c r="D53" s="16"/>
      <c r="E53" s="16"/>
      <c r="F53" s="16"/>
      <c r="G53" s="807">
        <v>3.5</v>
      </c>
      <c r="H53" s="93">
        <f t="shared" si="11"/>
        <v>105</v>
      </c>
      <c r="I53" s="27">
        <f t="shared" si="13"/>
        <v>60</v>
      </c>
      <c r="J53" s="43">
        <v>30</v>
      </c>
      <c r="K53" s="22"/>
      <c r="L53" s="22">
        <v>30</v>
      </c>
      <c r="M53" s="101">
        <f aca="true" t="shared" si="15" ref="M53:M59">H53-I53</f>
        <v>45</v>
      </c>
      <c r="N53" s="175">
        <f>I53/15</f>
        <v>4</v>
      </c>
      <c r="O53" s="172" t="s">
        <v>65</v>
      </c>
      <c r="P53" s="176" t="s">
        <v>65</v>
      </c>
      <c r="Q53" s="175" t="s">
        <v>65</v>
      </c>
      <c r="R53" s="172" t="s">
        <v>65</v>
      </c>
      <c r="S53" s="176" t="s">
        <v>65</v>
      </c>
      <c r="T53" s="175" t="s">
        <v>65</v>
      </c>
      <c r="U53" s="172" t="s">
        <v>65</v>
      </c>
      <c r="V53" s="176" t="s">
        <v>65</v>
      </c>
      <c r="W53" s="175" t="s">
        <v>65</v>
      </c>
      <c r="X53" s="172" t="s">
        <v>65</v>
      </c>
      <c r="Y53" s="176" t="s">
        <v>65</v>
      </c>
    </row>
    <row r="54" spans="1:25" ht="26.25" customHeight="1">
      <c r="A54" s="91" t="s">
        <v>396</v>
      </c>
      <c r="B54" s="18" t="s">
        <v>79</v>
      </c>
      <c r="C54" s="16"/>
      <c r="D54" s="16">
        <v>2</v>
      </c>
      <c r="E54" s="16"/>
      <c r="F54" s="16"/>
      <c r="G54" s="12">
        <v>1.5</v>
      </c>
      <c r="H54" s="93">
        <f t="shared" si="11"/>
        <v>45</v>
      </c>
      <c r="I54" s="27">
        <v>27</v>
      </c>
      <c r="J54" s="43"/>
      <c r="K54" s="22"/>
      <c r="L54" s="22">
        <v>27</v>
      </c>
      <c r="M54" s="20">
        <f t="shared" si="15"/>
        <v>18</v>
      </c>
      <c r="N54" s="175" t="s">
        <v>65</v>
      </c>
      <c r="O54" s="172">
        <v>3</v>
      </c>
      <c r="P54" s="176" t="s">
        <v>65</v>
      </c>
      <c r="Q54" s="175" t="s">
        <v>65</v>
      </c>
      <c r="R54" s="172" t="s">
        <v>65</v>
      </c>
      <c r="S54" s="176" t="s">
        <v>65</v>
      </c>
      <c r="T54" s="175" t="s">
        <v>65</v>
      </c>
      <c r="U54" s="172" t="s">
        <v>65</v>
      </c>
      <c r="V54" s="176" t="s">
        <v>65</v>
      </c>
      <c r="W54" s="175" t="s">
        <v>65</v>
      </c>
      <c r="X54" s="172" t="s">
        <v>65</v>
      </c>
      <c r="Y54" s="176" t="s">
        <v>65</v>
      </c>
    </row>
    <row r="55" spans="1:25" ht="15.75">
      <c r="A55" s="91" t="s">
        <v>397</v>
      </c>
      <c r="B55" s="18" t="s">
        <v>79</v>
      </c>
      <c r="C55" s="16"/>
      <c r="D55" s="16" t="s">
        <v>224</v>
      </c>
      <c r="E55" s="16"/>
      <c r="F55" s="16"/>
      <c r="G55" s="12">
        <v>1.5</v>
      </c>
      <c r="H55" s="93">
        <f t="shared" si="11"/>
        <v>45</v>
      </c>
      <c r="I55" s="27">
        <f t="shared" si="13"/>
        <v>27</v>
      </c>
      <c r="J55" s="43"/>
      <c r="K55" s="22"/>
      <c r="L55" s="22">
        <v>27</v>
      </c>
      <c r="M55" s="20">
        <f t="shared" si="15"/>
        <v>18</v>
      </c>
      <c r="N55" s="175" t="s">
        <v>65</v>
      </c>
      <c r="O55" s="172" t="s">
        <v>65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1.5">
      <c r="A56" s="91" t="s">
        <v>165</v>
      </c>
      <c r="B56" s="18" t="s">
        <v>193</v>
      </c>
      <c r="C56" s="22"/>
      <c r="D56" s="22"/>
      <c r="E56" s="16"/>
      <c r="F56" s="16"/>
      <c r="G56" s="41">
        <f aca="true" t="shared" si="16" ref="G56:M56">SUM(G57+G58)</f>
        <v>3.5</v>
      </c>
      <c r="H56" s="41">
        <f t="shared" si="16"/>
        <v>105</v>
      </c>
      <c r="I56" s="41">
        <f t="shared" si="16"/>
        <v>51</v>
      </c>
      <c r="J56" s="41">
        <f t="shared" si="16"/>
        <v>34</v>
      </c>
      <c r="K56" s="41">
        <f t="shared" si="16"/>
        <v>9</v>
      </c>
      <c r="L56" s="41">
        <f t="shared" si="16"/>
        <v>8</v>
      </c>
      <c r="M56" s="41">
        <f t="shared" si="16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.75">
      <c r="A57" s="91" t="s">
        <v>195</v>
      </c>
      <c r="B57" s="18" t="s">
        <v>194</v>
      </c>
      <c r="C57" s="22"/>
      <c r="D57" s="22">
        <v>5</v>
      </c>
      <c r="E57" s="16"/>
      <c r="F57" s="16"/>
      <c r="G57" s="807">
        <v>1.5</v>
      </c>
      <c r="H57" s="16">
        <f t="shared" si="11"/>
        <v>45</v>
      </c>
      <c r="I57" s="27">
        <f t="shared" si="13"/>
        <v>24</v>
      </c>
      <c r="J57" s="43">
        <v>16</v>
      </c>
      <c r="K57" s="22"/>
      <c r="L57" s="22">
        <v>8</v>
      </c>
      <c r="M57" s="20">
        <f t="shared" si="15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.75">
      <c r="A58" s="91" t="s">
        <v>196</v>
      </c>
      <c r="B58" s="18" t="s">
        <v>192</v>
      </c>
      <c r="C58" s="22">
        <v>11</v>
      </c>
      <c r="D58" s="22"/>
      <c r="E58" s="16"/>
      <c r="F58" s="16"/>
      <c r="G58" s="12">
        <v>2</v>
      </c>
      <c r="H58" s="16">
        <f t="shared" si="11"/>
        <v>60</v>
      </c>
      <c r="I58" s="27">
        <f t="shared" si="13"/>
        <v>27</v>
      </c>
      <c r="J58" s="43">
        <v>18</v>
      </c>
      <c r="K58" s="22">
        <v>9</v>
      </c>
      <c r="L58" s="22"/>
      <c r="M58" s="20">
        <f t="shared" si="15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1.5">
      <c r="A59" s="91" t="s">
        <v>166</v>
      </c>
      <c r="B59" s="51" t="s">
        <v>312</v>
      </c>
      <c r="C59" s="16">
        <v>10</v>
      </c>
      <c r="D59" s="16"/>
      <c r="E59" s="16"/>
      <c r="F59" s="16"/>
      <c r="G59" s="41">
        <v>3</v>
      </c>
      <c r="H59" s="93">
        <f t="shared" si="11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15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793" customFormat="1" ht="15.75">
      <c r="A60" s="1003" t="s">
        <v>398</v>
      </c>
      <c r="B60" s="1004" t="s">
        <v>45</v>
      </c>
      <c r="C60" s="1005"/>
      <c r="D60" s="1005"/>
      <c r="E60" s="790"/>
      <c r="F60" s="790"/>
      <c r="G60" s="1006">
        <f>SUM(G61:G63)</f>
        <v>11</v>
      </c>
      <c r="H60" s="784">
        <f t="shared" si="11"/>
        <v>330</v>
      </c>
      <c r="I60" s="1007">
        <f t="shared" si="13"/>
        <v>165</v>
      </c>
      <c r="J60" s="1007">
        <f>SUM(J61:J63)</f>
        <v>99</v>
      </c>
      <c r="K60" s="1007">
        <f>SUM(K61:K63)</f>
        <v>33</v>
      </c>
      <c r="L60" s="1007">
        <f>SUM(L61:L63)</f>
        <v>33</v>
      </c>
      <c r="M60" s="1008">
        <f>SUM(M61:M63)</f>
        <v>165</v>
      </c>
      <c r="N60" s="1009"/>
      <c r="O60" s="1010"/>
      <c r="P60" s="1011"/>
      <c r="Q60" s="1009"/>
      <c r="R60" s="1010"/>
      <c r="S60" s="1011"/>
      <c r="T60" s="1009"/>
      <c r="U60" s="1010"/>
      <c r="V60" s="1011"/>
      <c r="W60" s="1009"/>
      <c r="X60" s="1010"/>
      <c r="Y60" s="1011"/>
    </row>
    <row r="61" spans="1:25" s="793" customFormat="1" ht="15.75">
      <c r="A61" s="1003" t="s">
        <v>399</v>
      </c>
      <c r="B61" s="794" t="s">
        <v>45</v>
      </c>
      <c r="C61" s="790"/>
      <c r="D61" s="790"/>
      <c r="E61" s="790"/>
      <c r="F61" s="790"/>
      <c r="G61" s="1012">
        <v>3</v>
      </c>
      <c r="H61" s="790">
        <f t="shared" si="11"/>
        <v>90</v>
      </c>
      <c r="I61" s="798">
        <f t="shared" si="13"/>
        <v>45</v>
      </c>
      <c r="J61" s="1013">
        <v>27</v>
      </c>
      <c r="K61" s="1014">
        <v>9</v>
      </c>
      <c r="L61" s="1014">
        <v>9</v>
      </c>
      <c r="M61" s="799">
        <f>H61-I61</f>
        <v>45</v>
      </c>
      <c r="N61" s="1009" t="s">
        <v>65</v>
      </c>
      <c r="O61" s="1010">
        <f>I61/9</f>
        <v>5</v>
      </c>
      <c r="P61" s="1011" t="s">
        <v>65</v>
      </c>
      <c r="Q61" s="1009" t="s">
        <v>65</v>
      </c>
      <c r="R61" s="1010" t="s">
        <v>65</v>
      </c>
      <c r="S61" s="1011" t="s">
        <v>65</v>
      </c>
      <c r="T61" s="1009"/>
      <c r="U61" s="1010" t="s">
        <v>65</v>
      </c>
      <c r="V61" s="1011" t="s">
        <v>65</v>
      </c>
      <c r="W61" s="1009" t="s">
        <v>65</v>
      </c>
      <c r="X61" s="1010" t="s">
        <v>65</v>
      </c>
      <c r="Y61" s="1011" t="s">
        <v>65</v>
      </c>
    </row>
    <row r="62" spans="1:25" s="793" customFormat="1" ht="15.75">
      <c r="A62" s="1003" t="s">
        <v>400</v>
      </c>
      <c r="B62" s="794" t="s">
        <v>45</v>
      </c>
      <c r="C62" s="790">
        <v>3</v>
      </c>
      <c r="D62" s="790"/>
      <c r="E62" s="790"/>
      <c r="F62" s="790"/>
      <c r="G62" s="1012">
        <v>3</v>
      </c>
      <c r="H62" s="790">
        <f t="shared" si="11"/>
        <v>90</v>
      </c>
      <c r="I62" s="798">
        <f t="shared" si="13"/>
        <v>45</v>
      </c>
      <c r="J62" s="1013">
        <v>27</v>
      </c>
      <c r="K62" s="1014">
        <v>9</v>
      </c>
      <c r="L62" s="1014">
        <v>9</v>
      </c>
      <c r="M62" s="799">
        <f>H62-I62</f>
        <v>45</v>
      </c>
      <c r="N62" s="1009" t="s">
        <v>65</v>
      </c>
      <c r="O62" s="1010" t="s">
        <v>65</v>
      </c>
      <c r="P62" s="1011">
        <f>I62/9</f>
        <v>5</v>
      </c>
      <c r="Q62" s="1009" t="s">
        <v>65</v>
      </c>
      <c r="R62" s="1010" t="s">
        <v>65</v>
      </c>
      <c r="S62" s="1011" t="s">
        <v>65</v>
      </c>
      <c r="T62" s="1009" t="s">
        <v>65</v>
      </c>
      <c r="U62" s="1010" t="s">
        <v>65</v>
      </c>
      <c r="V62" s="1011" t="s">
        <v>65</v>
      </c>
      <c r="W62" s="1009" t="s">
        <v>65</v>
      </c>
      <c r="X62" s="1010" t="s">
        <v>65</v>
      </c>
      <c r="Y62" s="1011" t="s">
        <v>65</v>
      </c>
    </row>
    <row r="63" spans="1:25" s="793" customFormat="1" ht="15.75">
      <c r="A63" s="1003" t="s">
        <v>401</v>
      </c>
      <c r="B63" s="794" t="s">
        <v>45</v>
      </c>
      <c r="C63" s="790">
        <v>4</v>
      </c>
      <c r="D63" s="790"/>
      <c r="E63" s="790"/>
      <c r="F63" s="790"/>
      <c r="G63" s="1015">
        <v>5</v>
      </c>
      <c r="H63" s="790">
        <f t="shared" si="11"/>
        <v>150</v>
      </c>
      <c r="I63" s="798">
        <f t="shared" si="13"/>
        <v>75</v>
      </c>
      <c r="J63" s="1013">
        <v>45</v>
      </c>
      <c r="K63" s="1014">
        <v>15</v>
      </c>
      <c r="L63" s="1014">
        <v>15</v>
      </c>
      <c r="M63" s="799">
        <f>H63-I63</f>
        <v>75</v>
      </c>
      <c r="N63" s="1009" t="s">
        <v>65</v>
      </c>
      <c r="O63" s="1010" t="s">
        <v>65</v>
      </c>
      <c r="P63" s="1011" t="s">
        <v>65</v>
      </c>
      <c r="Q63" s="1009">
        <f>I63/15</f>
        <v>5</v>
      </c>
      <c r="R63" s="1010" t="s">
        <v>65</v>
      </c>
      <c r="S63" s="1011" t="s">
        <v>65</v>
      </c>
      <c r="T63" s="1009" t="s">
        <v>65</v>
      </c>
      <c r="U63" s="1010" t="s">
        <v>65</v>
      </c>
      <c r="V63" s="1011" t="s">
        <v>65</v>
      </c>
      <c r="W63" s="1009" t="s">
        <v>65</v>
      </c>
      <c r="X63" s="1010" t="s">
        <v>65</v>
      </c>
      <c r="Y63" s="1011" t="s">
        <v>65</v>
      </c>
    </row>
    <row r="64" spans="1:25" ht="16.5" thickBot="1">
      <c r="A64" s="596" t="s">
        <v>402</v>
      </c>
      <c r="B64" s="597" t="s">
        <v>46</v>
      </c>
      <c r="C64" s="171">
        <v>1</v>
      </c>
      <c r="D64" s="171"/>
      <c r="E64" s="171"/>
      <c r="F64" s="171"/>
      <c r="G64" s="808">
        <v>6</v>
      </c>
      <c r="H64" s="514">
        <f t="shared" si="11"/>
        <v>180</v>
      </c>
      <c r="I64" s="598">
        <f t="shared" si="13"/>
        <v>90</v>
      </c>
      <c r="J64" s="599">
        <v>45</v>
      </c>
      <c r="K64" s="600">
        <v>30</v>
      </c>
      <c r="L64" s="600">
        <v>15</v>
      </c>
      <c r="M64" s="601">
        <f>H64-I64</f>
        <v>90</v>
      </c>
      <c r="N64" s="188">
        <f>I64/15</f>
        <v>6</v>
      </c>
      <c r="O64" s="189" t="s">
        <v>65</v>
      </c>
      <c r="P64" s="190" t="s">
        <v>65</v>
      </c>
      <c r="Q64" s="188" t="s">
        <v>65</v>
      </c>
      <c r="R64" s="189" t="s">
        <v>65</v>
      </c>
      <c r="S64" s="190" t="s">
        <v>65</v>
      </c>
      <c r="T64" s="188" t="s">
        <v>65</v>
      </c>
      <c r="U64" s="189" t="s">
        <v>65</v>
      </c>
      <c r="V64" s="190" t="s">
        <v>65</v>
      </c>
      <c r="W64" s="188" t="s">
        <v>65</v>
      </c>
      <c r="X64" s="189" t="s">
        <v>65</v>
      </c>
      <c r="Y64" s="190" t="s">
        <v>65</v>
      </c>
    </row>
    <row r="65" spans="1:25" ht="21" customHeight="1" thickBot="1">
      <c r="A65" s="1951" t="s">
        <v>167</v>
      </c>
      <c r="B65" s="1952"/>
      <c r="C65" s="1952"/>
      <c r="D65" s="1952"/>
      <c r="E65" s="1952"/>
      <c r="F65" s="1952"/>
      <c r="G65" s="159">
        <f aca="true" t="shared" si="17" ref="G65:M65">G36+G37+G38+G41+G45+G50+G51+G52+G56+G59+G60+G64</f>
        <v>66.5</v>
      </c>
      <c r="H65" s="279">
        <f t="shared" si="17"/>
        <v>1995</v>
      </c>
      <c r="I65" s="279">
        <f t="shared" si="17"/>
        <v>1004</v>
      </c>
      <c r="J65" s="279">
        <f t="shared" si="17"/>
        <v>514</v>
      </c>
      <c r="K65" s="279">
        <f t="shared" si="17"/>
        <v>181</v>
      </c>
      <c r="L65" s="279">
        <f t="shared" si="17"/>
        <v>309</v>
      </c>
      <c r="M65" s="279">
        <f t="shared" si="17"/>
        <v>991</v>
      </c>
      <c r="N65" s="160">
        <f>SUM(N36:N64)</f>
        <v>22.5</v>
      </c>
      <c r="O65" s="160">
        <f aca="true" t="shared" si="18" ref="O65:Y65">SUM(O37:O64)</f>
        <v>17</v>
      </c>
      <c r="P65" s="160">
        <f t="shared" si="18"/>
        <v>17</v>
      </c>
      <c r="Q65" s="160">
        <f t="shared" si="18"/>
        <v>9</v>
      </c>
      <c r="R65" s="160">
        <f t="shared" si="18"/>
        <v>6</v>
      </c>
      <c r="S65" s="160">
        <f t="shared" si="18"/>
        <v>5</v>
      </c>
      <c r="T65" s="160">
        <f t="shared" si="18"/>
        <v>0</v>
      </c>
      <c r="U65" s="160">
        <f t="shared" si="18"/>
        <v>0</v>
      </c>
      <c r="V65" s="160">
        <f t="shared" si="18"/>
        <v>0</v>
      </c>
      <c r="W65" s="160">
        <f t="shared" si="18"/>
        <v>3</v>
      </c>
      <c r="X65" s="160">
        <f t="shared" si="18"/>
        <v>6</v>
      </c>
      <c r="Y65" s="161">
        <f t="shared" si="18"/>
        <v>3</v>
      </c>
    </row>
    <row r="66" spans="1:25" ht="24" customHeight="1" thickBot="1">
      <c r="A66" s="1949" t="s">
        <v>168</v>
      </c>
      <c r="B66" s="1950"/>
      <c r="C66" s="1950"/>
      <c r="D66" s="1950"/>
      <c r="E66" s="1950"/>
      <c r="F66" s="1950"/>
      <c r="G66" s="158">
        <f aca="true" t="shared" si="19" ref="G66:Y66">G65+G32</f>
        <v>98</v>
      </c>
      <c r="H66" s="511">
        <f t="shared" si="19"/>
        <v>2940</v>
      </c>
      <c r="I66" s="511">
        <f t="shared" si="19"/>
        <v>1488</v>
      </c>
      <c r="J66" s="511">
        <f t="shared" si="19"/>
        <v>603</v>
      </c>
      <c r="K66" s="511">
        <f t="shared" si="19"/>
        <v>181</v>
      </c>
      <c r="L66" s="511">
        <f t="shared" si="19"/>
        <v>704</v>
      </c>
      <c r="M66" s="511">
        <f t="shared" si="19"/>
        <v>1452</v>
      </c>
      <c r="N66" s="158">
        <f t="shared" si="19"/>
        <v>28.5</v>
      </c>
      <c r="O66" s="158">
        <f t="shared" si="19"/>
        <v>23</v>
      </c>
      <c r="P66" s="158">
        <f t="shared" si="19"/>
        <v>23</v>
      </c>
      <c r="Q66" s="158">
        <f t="shared" si="19"/>
        <v>18</v>
      </c>
      <c r="R66" s="158">
        <f t="shared" si="19"/>
        <v>13</v>
      </c>
      <c r="S66" s="158">
        <f t="shared" si="19"/>
        <v>17</v>
      </c>
      <c r="T66" s="158">
        <f t="shared" si="19"/>
        <v>0</v>
      </c>
      <c r="U66" s="158">
        <f t="shared" si="19"/>
        <v>0</v>
      </c>
      <c r="V66" s="158">
        <f t="shared" si="19"/>
        <v>0</v>
      </c>
      <c r="W66" s="158">
        <f t="shared" si="19"/>
        <v>3</v>
      </c>
      <c r="X66" s="158">
        <f t="shared" si="19"/>
        <v>6</v>
      </c>
      <c r="Y66" s="158">
        <f t="shared" si="19"/>
        <v>5</v>
      </c>
    </row>
    <row r="67" spans="1:25" ht="27" customHeight="1" thickBot="1">
      <c r="A67" s="1988"/>
      <c r="B67" s="1989"/>
      <c r="C67" s="1989"/>
      <c r="D67" s="1989"/>
      <c r="E67" s="1989"/>
      <c r="F67" s="1989"/>
      <c r="G67" s="1989"/>
      <c r="H67" s="1989"/>
      <c r="I67" s="1989"/>
      <c r="J67" s="1989"/>
      <c r="K67" s="1989"/>
      <c r="L67" s="1989"/>
      <c r="M67" s="1989"/>
      <c r="N67" s="1989"/>
      <c r="O67" s="1989"/>
      <c r="P67" s="1989"/>
      <c r="Q67" s="1989"/>
      <c r="R67" s="1989"/>
      <c r="S67" s="1989"/>
      <c r="T67" s="1989"/>
      <c r="U67" s="1989"/>
      <c r="V67" s="1989"/>
      <c r="W67" s="1989"/>
      <c r="X67" s="1989"/>
      <c r="Y67" s="1990"/>
    </row>
    <row r="68" spans="1:25" ht="15.75">
      <c r="A68" s="1991" t="s">
        <v>230</v>
      </c>
      <c r="B68" s="1991"/>
      <c r="C68" s="1991"/>
      <c r="D68" s="1991"/>
      <c r="E68" s="1991"/>
      <c r="F68" s="1991"/>
      <c r="G68" s="1991"/>
      <c r="H68" s="1991"/>
      <c r="I68" s="1991"/>
      <c r="J68" s="1991"/>
      <c r="K68" s="1991"/>
      <c r="L68" s="1991"/>
      <c r="M68" s="1991"/>
      <c r="N68" s="1992"/>
      <c r="O68" s="1992"/>
      <c r="P68" s="1992"/>
      <c r="Q68" s="1992"/>
      <c r="R68" s="1992"/>
      <c r="S68" s="1992"/>
      <c r="T68" s="1992"/>
      <c r="U68" s="1992"/>
      <c r="V68" s="1992"/>
      <c r="W68" s="1992"/>
      <c r="X68" s="1992"/>
      <c r="Y68" s="1992"/>
    </row>
    <row r="69" spans="1:25" ht="25.5" customHeight="1" thickBot="1">
      <c r="A69" s="1993" t="s">
        <v>205</v>
      </c>
      <c r="B69" s="1993"/>
      <c r="C69" s="1993"/>
      <c r="D69" s="1993"/>
      <c r="E69" s="1993"/>
      <c r="F69" s="1993"/>
      <c r="G69" s="1993"/>
      <c r="H69" s="1993"/>
      <c r="I69" s="1993"/>
      <c r="J69" s="1993"/>
      <c r="K69" s="1993"/>
      <c r="L69" s="1993"/>
      <c r="M69" s="1993"/>
      <c r="N69" s="1993"/>
      <c r="O69" s="1993"/>
      <c r="P69" s="1993"/>
      <c r="Q69" s="1993"/>
      <c r="R69" s="1993"/>
      <c r="S69" s="1993"/>
      <c r="T69" s="1993"/>
      <c r="U69" s="1993"/>
      <c r="V69" s="1993"/>
      <c r="W69" s="1993"/>
      <c r="X69" s="1993"/>
      <c r="Y69" s="1993"/>
    </row>
    <row r="70" spans="1:25" ht="18.75" customHeight="1" thickBot="1">
      <c r="A70" s="858">
        <v>1</v>
      </c>
      <c r="B70" s="859" t="s">
        <v>422</v>
      </c>
      <c r="C70" s="860"/>
      <c r="D70" s="861">
        <v>4</v>
      </c>
      <c r="E70" s="861"/>
      <c r="F70" s="862"/>
      <c r="G70" s="863">
        <v>1</v>
      </c>
      <c r="H70" s="864">
        <f aca="true" t="shared" si="20" ref="H70:H75">G70*30</f>
        <v>30</v>
      </c>
      <c r="I70" s="865">
        <f>J70+K70+L70</f>
        <v>14</v>
      </c>
      <c r="J70" s="866">
        <v>10</v>
      </c>
      <c r="K70" s="866"/>
      <c r="L70" s="867">
        <v>4</v>
      </c>
      <c r="M70" s="868">
        <f aca="true" t="shared" si="21" ref="M70:M75">H70-I70</f>
        <v>16</v>
      </c>
      <c r="N70" s="869"/>
      <c r="O70" s="869"/>
      <c r="P70" s="869"/>
      <c r="Q70" s="870">
        <v>1</v>
      </c>
      <c r="R70" s="870"/>
      <c r="S70" s="870"/>
      <c r="T70" s="870"/>
      <c r="U70" s="870"/>
      <c r="V70" s="870"/>
      <c r="W70" s="871"/>
      <c r="X70" s="872"/>
      <c r="Y70" s="873"/>
    </row>
    <row r="71" spans="1:25" ht="18.75" customHeight="1" thickBot="1">
      <c r="A71" s="874">
        <v>2</v>
      </c>
      <c r="B71" s="859" t="s">
        <v>423</v>
      </c>
      <c r="C71" s="860"/>
      <c r="D71" s="861">
        <v>5</v>
      </c>
      <c r="E71" s="861"/>
      <c r="F71" s="862"/>
      <c r="G71" s="863">
        <v>1.5</v>
      </c>
      <c r="H71" s="864">
        <f t="shared" si="20"/>
        <v>45</v>
      </c>
      <c r="I71" s="865">
        <f>J71+K71+L71</f>
        <v>16</v>
      </c>
      <c r="J71" s="866">
        <v>16</v>
      </c>
      <c r="K71" s="866"/>
      <c r="L71" s="867"/>
      <c r="M71" s="868">
        <f t="shared" si="21"/>
        <v>29</v>
      </c>
      <c r="N71" s="869"/>
      <c r="O71" s="869"/>
      <c r="P71" s="869"/>
      <c r="Q71" s="870"/>
      <c r="R71" s="870">
        <v>2</v>
      </c>
      <c r="S71" s="870"/>
      <c r="T71" s="870"/>
      <c r="U71" s="870"/>
      <c r="V71" s="870"/>
      <c r="W71" s="875"/>
      <c r="X71" s="876"/>
      <c r="Y71" s="877"/>
    </row>
    <row r="72" spans="1:25" ht="18.75" customHeight="1" thickBot="1">
      <c r="A72" s="874">
        <v>3</v>
      </c>
      <c r="B72" s="859" t="s">
        <v>424</v>
      </c>
      <c r="C72" s="878"/>
      <c r="D72" s="879">
        <v>6</v>
      </c>
      <c r="E72" s="879"/>
      <c r="F72" s="880"/>
      <c r="G72" s="881">
        <v>1.5</v>
      </c>
      <c r="H72" s="864">
        <f t="shared" si="20"/>
        <v>45</v>
      </c>
      <c r="I72" s="865">
        <f>J72+K72+L72</f>
        <v>16</v>
      </c>
      <c r="J72" s="870">
        <v>16</v>
      </c>
      <c r="K72" s="870"/>
      <c r="L72" s="882"/>
      <c r="M72" s="868">
        <f t="shared" si="21"/>
        <v>29</v>
      </c>
      <c r="N72" s="869"/>
      <c r="O72" s="869"/>
      <c r="P72" s="869"/>
      <c r="Q72" s="870"/>
      <c r="R72" s="870"/>
      <c r="S72" s="870">
        <v>2</v>
      </c>
      <c r="T72" s="870"/>
      <c r="U72" s="870"/>
      <c r="V72" s="870"/>
      <c r="W72" s="9"/>
      <c r="X72" s="5"/>
      <c r="Y72" s="7"/>
    </row>
    <row r="73" spans="1:25" ht="18.75" customHeight="1" thickBot="1">
      <c r="A73" s="874">
        <v>4</v>
      </c>
      <c r="B73" s="859" t="s">
        <v>425</v>
      </c>
      <c r="C73" s="878"/>
      <c r="D73" s="879">
        <v>7.7</v>
      </c>
      <c r="E73" s="879"/>
      <c r="F73" s="880"/>
      <c r="G73" s="881">
        <v>3</v>
      </c>
      <c r="H73" s="864">
        <f t="shared" si="20"/>
        <v>90</v>
      </c>
      <c r="I73" s="865">
        <f>J73+K73+L73</f>
        <v>40</v>
      </c>
      <c r="J73" s="870">
        <v>28</v>
      </c>
      <c r="K73" s="870"/>
      <c r="L73" s="882">
        <v>12</v>
      </c>
      <c r="M73" s="868">
        <f t="shared" si="21"/>
        <v>50</v>
      </c>
      <c r="N73" s="869"/>
      <c r="O73" s="869"/>
      <c r="P73" s="869"/>
      <c r="Q73" s="870"/>
      <c r="R73" s="870"/>
      <c r="S73" s="870"/>
      <c r="T73" s="870">
        <v>3</v>
      </c>
      <c r="U73" s="870"/>
      <c r="V73" s="870"/>
      <c r="W73" s="9"/>
      <c r="X73" s="5"/>
      <c r="Y73" s="7"/>
    </row>
    <row r="74" spans="1:25" ht="18.75" customHeight="1">
      <c r="A74" s="883">
        <v>5</v>
      </c>
      <c r="B74" s="884" t="s">
        <v>426</v>
      </c>
      <c r="C74" s="885"/>
      <c r="D74" s="886">
        <v>8</v>
      </c>
      <c r="E74" s="886"/>
      <c r="F74" s="887"/>
      <c r="G74" s="888">
        <v>1.5</v>
      </c>
      <c r="H74" s="889">
        <f t="shared" si="20"/>
        <v>45</v>
      </c>
      <c r="I74" s="890">
        <f>J74+K74+L74</f>
        <v>16</v>
      </c>
      <c r="J74" s="891">
        <v>16</v>
      </c>
      <c r="K74" s="891"/>
      <c r="L74" s="892"/>
      <c r="M74" s="1016">
        <f t="shared" si="21"/>
        <v>29</v>
      </c>
      <c r="N74" s="1017"/>
      <c r="O74" s="1017"/>
      <c r="P74" s="1017"/>
      <c r="Q74" s="891"/>
      <c r="R74" s="891"/>
      <c r="S74" s="891"/>
      <c r="T74" s="891"/>
      <c r="U74" s="891">
        <v>2</v>
      </c>
      <c r="V74" s="891"/>
      <c r="W74" s="260"/>
      <c r="X74" s="299"/>
      <c r="Y74" s="304"/>
    </row>
    <row r="75" spans="1:25" s="552" customFormat="1" ht="18.75" customHeight="1">
      <c r="A75" s="893">
        <v>6</v>
      </c>
      <c r="B75" s="1025" t="s">
        <v>427</v>
      </c>
      <c r="C75" s="894"/>
      <c r="D75" s="893">
        <v>9</v>
      </c>
      <c r="E75" s="893"/>
      <c r="F75" s="894"/>
      <c r="G75" s="895">
        <v>1.5</v>
      </c>
      <c r="H75" s="896">
        <f t="shared" si="20"/>
        <v>45</v>
      </c>
      <c r="I75" s="897">
        <v>18</v>
      </c>
      <c r="J75" s="898">
        <v>9</v>
      </c>
      <c r="K75" s="898"/>
      <c r="L75" s="898">
        <v>9</v>
      </c>
      <c r="M75" s="868">
        <f t="shared" si="21"/>
        <v>27</v>
      </c>
      <c r="N75" s="899"/>
      <c r="O75" s="899"/>
      <c r="P75" s="899"/>
      <c r="Q75" s="898"/>
      <c r="R75" s="898"/>
      <c r="S75" s="898"/>
      <c r="T75" s="898"/>
      <c r="U75" s="898"/>
      <c r="V75" s="898">
        <v>2</v>
      </c>
      <c r="W75" s="1026"/>
      <c r="X75" s="1026"/>
      <c r="Y75" s="1026"/>
    </row>
    <row r="76" spans="1:25" s="552" customFormat="1" ht="18.75" customHeight="1">
      <c r="A76" s="2040" t="s">
        <v>428</v>
      </c>
      <c r="B76" s="2040"/>
      <c r="C76" s="2040"/>
      <c r="D76" s="2040"/>
      <c r="E76" s="2040"/>
      <c r="F76" s="2040"/>
      <c r="G76" s="900">
        <f aca="true" t="shared" si="22" ref="G76:M76">SUM(G70:G75)</f>
        <v>10</v>
      </c>
      <c r="H76" s="900">
        <f t="shared" si="22"/>
        <v>300</v>
      </c>
      <c r="I76" s="900">
        <f t="shared" si="22"/>
        <v>120</v>
      </c>
      <c r="J76" s="900">
        <f t="shared" si="22"/>
        <v>95</v>
      </c>
      <c r="K76" s="900">
        <f t="shared" si="22"/>
        <v>0</v>
      </c>
      <c r="L76" s="900">
        <f t="shared" si="22"/>
        <v>25</v>
      </c>
      <c r="M76" s="900">
        <f t="shared" si="22"/>
        <v>180</v>
      </c>
      <c r="N76" s="900"/>
      <c r="O76" s="900"/>
      <c r="P76" s="900"/>
      <c r="Q76" s="900">
        <f>SUM(Q70:Q74)</f>
        <v>1</v>
      </c>
      <c r="R76" s="900">
        <f>SUM(R70:R74)</f>
        <v>2</v>
      </c>
      <c r="S76" s="900">
        <f>SUM(S70:S74)</f>
        <v>2</v>
      </c>
      <c r="T76" s="900">
        <f>SUM(T70:T74)</f>
        <v>3</v>
      </c>
      <c r="U76" s="900">
        <f>SUM(U70:U74)</f>
        <v>2</v>
      </c>
      <c r="V76" s="900" t="s">
        <v>220</v>
      </c>
      <c r="W76" s="16"/>
      <c r="X76" s="16"/>
      <c r="Y76" s="16"/>
    </row>
    <row r="77" spans="1:25" ht="18.75" customHeight="1" thickBot="1">
      <c r="A77" s="1018" t="s">
        <v>204</v>
      </c>
      <c r="B77" s="1019" t="s">
        <v>429</v>
      </c>
      <c r="C77" s="907"/>
      <c r="D77" s="1020">
        <v>4</v>
      </c>
      <c r="E77" s="1020"/>
      <c r="F77" s="1021"/>
      <c r="G77" s="1022">
        <v>1</v>
      </c>
      <c r="H77" s="1022">
        <f>G77*30</f>
        <v>30</v>
      </c>
      <c r="I77" s="910">
        <f>J77+K77+L77</f>
        <v>14</v>
      </c>
      <c r="J77" s="911">
        <v>10</v>
      </c>
      <c r="K77" s="911"/>
      <c r="L77" s="911">
        <v>4</v>
      </c>
      <c r="M77" s="906">
        <f>H77-I77</f>
        <v>16</v>
      </c>
      <c r="N77" s="907"/>
      <c r="O77" s="908"/>
      <c r="P77" s="909"/>
      <c r="Q77" s="910">
        <v>1</v>
      </c>
      <c r="R77" s="911"/>
      <c r="S77" s="906"/>
      <c r="T77" s="912"/>
      <c r="U77" s="911"/>
      <c r="V77" s="906"/>
      <c r="W77" s="253"/>
      <c r="X77" s="1023"/>
      <c r="Y77" s="1024"/>
    </row>
    <row r="78" spans="1:25" ht="18.75" customHeight="1" thickBot="1">
      <c r="A78" s="901" t="s">
        <v>210</v>
      </c>
      <c r="B78" s="913" t="s">
        <v>53</v>
      </c>
      <c r="C78" s="902"/>
      <c r="D78" s="903">
        <v>4</v>
      </c>
      <c r="E78" s="903"/>
      <c r="F78" s="904"/>
      <c r="G78" s="864">
        <v>1</v>
      </c>
      <c r="H78" s="864">
        <f>G78*30</f>
        <v>30</v>
      </c>
      <c r="I78" s="865">
        <f>J78+K78+L78</f>
        <v>14</v>
      </c>
      <c r="J78" s="905">
        <v>10</v>
      </c>
      <c r="K78" s="905"/>
      <c r="L78" s="905">
        <v>4</v>
      </c>
      <c r="M78" s="906">
        <f>H78-I78</f>
        <v>16</v>
      </c>
      <c r="N78" s="907"/>
      <c r="O78" s="908"/>
      <c r="P78" s="909"/>
      <c r="Q78" s="910">
        <v>1</v>
      </c>
      <c r="R78" s="911"/>
      <c r="S78" s="906"/>
      <c r="T78" s="912"/>
      <c r="U78" s="911"/>
      <c r="V78" s="906"/>
      <c r="W78" s="260"/>
      <c r="X78" s="299"/>
      <c r="Y78" s="304"/>
    </row>
    <row r="79" spans="1:25" ht="18.75" customHeight="1" thickBot="1">
      <c r="A79" s="914" t="s">
        <v>211</v>
      </c>
      <c r="B79" s="915" t="s">
        <v>430</v>
      </c>
      <c r="C79" s="916"/>
      <c r="D79" s="917">
        <v>8</v>
      </c>
      <c r="E79" s="918"/>
      <c r="F79" s="919"/>
      <c r="G79" s="920">
        <v>1.5</v>
      </c>
      <c r="H79" s="921">
        <v>45</v>
      </c>
      <c r="I79" s="921">
        <v>16</v>
      </c>
      <c r="J79" s="917">
        <v>16</v>
      </c>
      <c r="K79" s="917"/>
      <c r="L79" s="917"/>
      <c r="M79" s="918">
        <v>29</v>
      </c>
      <c r="N79" s="922"/>
      <c r="O79" s="916"/>
      <c r="P79" s="923"/>
      <c r="Q79" s="920"/>
      <c r="R79" s="917"/>
      <c r="S79" s="924"/>
      <c r="T79" s="924"/>
      <c r="U79" s="917">
        <v>2</v>
      </c>
      <c r="V79" s="918"/>
      <c r="W79" s="16"/>
      <c r="X79" s="16"/>
      <c r="Y79" s="16"/>
    </row>
    <row r="80" spans="1:25" ht="18.75" customHeight="1" thickBot="1">
      <c r="A80" s="914" t="s">
        <v>212</v>
      </c>
      <c r="B80" s="925" t="s">
        <v>431</v>
      </c>
      <c r="C80" s="926"/>
      <c r="D80" s="921">
        <v>5</v>
      </c>
      <c r="E80" s="927"/>
      <c r="F80" s="928"/>
      <c r="G80" s="929">
        <v>1.5</v>
      </c>
      <c r="H80" s="921">
        <v>45</v>
      </c>
      <c r="I80" s="921">
        <v>16</v>
      </c>
      <c r="J80" s="921">
        <v>16</v>
      </c>
      <c r="K80" s="921"/>
      <c r="L80" s="921"/>
      <c r="M80" s="927">
        <v>29</v>
      </c>
      <c r="N80" s="930"/>
      <c r="O80" s="926"/>
      <c r="P80" s="931"/>
      <c r="Q80" s="929"/>
      <c r="R80" s="921">
        <v>2</v>
      </c>
      <c r="S80" s="921"/>
      <c r="T80" s="921"/>
      <c r="U80" s="921"/>
      <c r="V80" s="927"/>
      <c r="W80" s="16"/>
      <c r="X80" s="16"/>
      <c r="Y80" s="16"/>
    </row>
    <row r="81" spans="1:25" ht="18.75" customHeight="1" thickBot="1">
      <c r="A81" s="914" t="s">
        <v>213</v>
      </c>
      <c r="B81" s="932" t="s">
        <v>432</v>
      </c>
      <c r="C81" s="926"/>
      <c r="D81" s="921"/>
      <c r="E81" s="927"/>
      <c r="F81" s="928"/>
      <c r="G81" s="933">
        <f>6.5+G87</f>
        <v>8</v>
      </c>
      <c r="H81" s="934">
        <f>195+H87</f>
        <v>240</v>
      </c>
      <c r="I81" s="934">
        <f>78+I87</f>
        <v>96</v>
      </c>
      <c r="J81" s="934"/>
      <c r="K81" s="934"/>
      <c r="L81" s="934">
        <f>78+L87</f>
        <v>96</v>
      </c>
      <c r="M81" s="934">
        <f>117+M87</f>
        <v>144</v>
      </c>
      <c r="N81" s="926"/>
      <c r="O81" s="926"/>
      <c r="P81" s="931"/>
      <c r="Q81" s="929"/>
      <c r="R81" s="921"/>
      <c r="S81" s="921"/>
      <c r="T81" s="921"/>
      <c r="U81" s="921"/>
      <c r="V81" s="931"/>
      <c r="W81" s="16"/>
      <c r="X81" s="16"/>
      <c r="Y81" s="16"/>
    </row>
    <row r="82" spans="1:25" ht="18.75" customHeight="1" thickBot="1">
      <c r="A82" s="914" t="s">
        <v>433</v>
      </c>
      <c r="B82" s="935" t="s">
        <v>432</v>
      </c>
      <c r="C82" s="926"/>
      <c r="D82" s="936">
        <v>4</v>
      </c>
      <c r="E82" s="927"/>
      <c r="F82" s="928"/>
      <c r="G82" s="929">
        <v>1</v>
      </c>
      <c r="H82" s="921">
        <v>30</v>
      </c>
      <c r="I82" s="921">
        <v>14</v>
      </c>
      <c r="J82" s="921"/>
      <c r="K82" s="921"/>
      <c r="L82" s="921">
        <v>14</v>
      </c>
      <c r="M82" s="927">
        <v>16</v>
      </c>
      <c r="N82" s="930"/>
      <c r="O82" s="926"/>
      <c r="P82" s="931"/>
      <c r="Q82" s="929">
        <v>1</v>
      </c>
      <c r="R82" s="921"/>
      <c r="S82" s="921"/>
      <c r="T82" s="921"/>
      <c r="U82" s="921"/>
      <c r="V82" s="927"/>
      <c r="W82" s="16"/>
      <c r="X82" s="16"/>
      <c r="Y82" s="16"/>
    </row>
    <row r="83" spans="1:25" ht="18.75" customHeight="1" thickBot="1">
      <c r="A83" s="914" t="s">
        <v>434</v>
      </c>
      <c r="B83" s="935" t="s">
        <v>432</v>
      </c>
      <c r="C83" s="926"/>
      <c r="D83" s="921"/>
      <c r="E83" s="927"/>
      <c r="F83" s="928"/>
      <c r="G83" s="929">
        <v>1.5</v>
      </c>
      <c r="H83" s="921">
        <v>45</v>
      </c>
      <c r="I83" s="921">
        <v>16</v>
      </c>
      <c r="J83" s="921"/>
      <c r="K83" s="921"/>
      <c r="L83" s="921">
        <v>16</v>
      </c>
      <c r="M83" s="927">
        <v>29</v>
      </c>
      <c r="N83" s="930"/>
      <c r="O83" s="926"/>
      <c r="P83" s="931"/>
      <c r="Q83" s="929"/>
      <c r="R83" s="921">
        <v>2</v>
      </c>
      <c r="S83" s="921"/>
      <c r="T83" s="921"/>
      <c r="U83" s="921"/>
      <c r="V83" s="927"/>
      <c r="W83" s="16"/>
      <c r="X83" s="16"/>
      <c r="Y83" s="16"/>
    </row>
    <row r="84" spans="1:25" ht="18.75" customHeight="1" thickBot="1">
      <c r="A84" s="914" t="s">
        <v>435</v>
      </c>
      <c r="B84" s="935" t="s">
        <v>432</v>
      </c>
      <c r="C84" s="926"/>
      <c r="D84" s="921">
        <v>6</v>
      </c>
      <c r="E84" s="927"/>
      <c r="F84" s="928"/>
      <c r="G84" s="1001">
        <f>G72</f>
        <v>1.5</v>
      </c>
      <c r="H84" s="921">
        <f>G84*30</f>
        <v>45</v>
      </c>
      <c r="I84" s="921">
        <v>16</v>
      </c>
      <c r="J84" s="921"/>
      <c r="K84" s="921"/>
      <c r="L84" s="921">
        <v>16</v>
      </c>
      <c r="M84" s="927">
        <f>H84-I84</f>
        <v>29</v>
      </c>
      <c r="N84" s="930"/>
      <c r="O84" s="926"/>
      <c r="P84" s="931"/>
      <c r="Q84" s="929"/>
      <c r="R84" s="921"/>
      <c r="S84" s="921">
        <v>2</v>
      </c>
      <c r="T84" s="921"/>
      <c r="U84" s="921"/>
      <c r="V84" s="927"/>
      <c r="W84" s="16"/>
      <c r="X84" s="16"/>
      <c r="Y84" s="16"/>
    </row>
    <row r="85" spans="1:25" ht="18.75" customHeight="1" thickBot="1">
      <c r="A85" s="914" t="s">
        <v>436</v>
      </c>
      <c r="B85" s="935" t="s">
        <v>432</v>
      </c>
      <c r="C85" s="926"/>
      <c r="D85" s="921">
        <v>7</v>
      </c>
      <c r="E85" s="927"/>
      <c r="F85" s="928"/>
      <c r="G85" s="929">
        <v>1.5</v>
      </c>
      <c r="H85" s="921">
        <v>45</v>
      </c>
      <c r="I85" s="921">
        <v>20</v>
      </c>
      <c r="J85" s="921"/>
      <c r="K85" s="921"/>
      <c r="L85" s="921">
        <v>20</v>
      </c>
      <c r="M85" s="927">
        <v>25</v>
      </c>
      <c r="N85" s="930"/>
      <c r="O85" s="926"/>
      <c r="P85" s="931"/>
      <c r="Q85" s="929"/>
      <c r="R85" s="921"/>
      <c r="S85" s="921"/>
      <c r="T85" s="921">
        <v>1.5</v>
      </c>
      <c r="U85" s="921"/>
      <c r="V85" s="927"/>
      <c r="W85" s="16"/>
      <c r="X85" s="16"/>
      <c r="Y85" s="16"/>
    </row>
    <row r="86" spans="1:25" ht="18.75" customHeight="1" thickBot="1">
      <c r="A86" s="914" t="s">
        <v>437</v>
      </c>
      <c r="B86" s="935" t="s">
        <v>432</v>
      </c>
      <c r="C86" s="926"/>
      <c r="D86" s="921"/>
      <c r="E86" s="927"/>
      <c r="F86" s="928"/>
      <c r="G86" s="929">
        <v>1.5</v>
      </c>
      <c r="H86" s="921">
        <v>45</v>
      </c>
      <c r="I86" s="921">
        <v>16</v>
      </c>
      <c r="J86" s="921"/>
      <c r="K86" s="921"/>
      <c r="L86" s="921">
        <v>16</v>
      </c>
      <c r="M86" s="927">
        <v>29</v>
      </c>
      <c r="N86" s="930"/>
      <c r="O86" s="926"/>
      <c r="P86" s="931"/>
      <c r="Q86" s="929"/>
      <c r="R86" s="921"/>
      <c r="S86" s="921"/>
      <c r="T86" s="921"/>
      <c r="U86" s="921">
        <v>2</v>
      </c>
      <c r="V86" s="927"/>
      <c r="W86" s="16"/>
      <c r="X86" s="16"/>
      <c r="Y86" s="16"/>
    </row>
    <row r="87" spans="1:25" ht="18.75" customHeight="1" thickBot="1">
      <c r="A87" s="914" t="s">
        <v>438</v>
      </c>
      <c r="B87" s="937" t="s">
        <v>432</v>
      </c>
      <c r="C87" s="938"/>
      <c r="D87" s="936">
        <v>9</v>
      </c>
      <c r="E87" s="939"/>
      <c r="F87" s="940"/>
      <c r="G87" s="941">
        <v>1.5</v>
      </c>
      <c r="H87" s="936">
        <v>45</v>
      </c>
      <c r="I87" s="936">
        <v>18</v>
      </c>
      <c r="J87" s="936"/>
      <c r="K87" s="936"/>
      <c r="L87" s="936">
        <v>18</v>
      </c>
      <c r="M87" s="939">
        <v>27</v>
      </c>
      <c r="N87" s="942"/>
      <c r="O87" s="938"/>
      <c r="P87" s="943"/>
      <c r="Q87" s="941"/>
      <c r="R87" s="936"/>
      <c r="S87" s="936"/>
      <c r="T87" s="936"/>
      <c r="U87" s="936"/>
      <c r="V87" s="939">
        <v>2</v>
      </c>
      <c r="W87" s="16"/>
      <c r="X87" s="16"/>
      <c r="Y87" s="16"/>
    </row>
    <row r="88" spans="1:25" ht="18.75" customHeight="1" thickBot="1">
      <c r="A88" s="944" t="s">
        <v>214</v>
      </c>
      <c r="B88" s="945" t="s">
        <v>439</v>
      </c>
      <c r="C88" s="946"/>
      <c r="D88" s="936">
        <v>6</v>
      </c>
      <c r="E88" s="939"/>
      <c r="F88" s="947"/>
      <c r="G88" s="941">
        <v>1.5</v>
      </c>
      <c r="H88" s="936">
        <f>G88*30</f>
        <v>45</v>
      </c>
      <c r="I88" s="936">
        <v>16</v>
      </c>
      <c r="J88" s="936">
        <v>16</v>
      </c>
      <c r="K88" s="936"/>
      <c r="L88" s="936"/>
      <c r="M88" s="939">
        <f>H88-I88</f>
        <v>29</v>
      </c>
      <c r="N88" s="948"/>
      <c r="O88" s="946"/>
      <c r="P88" s="949"/>
      <c r="Q88" s="941"/>
      <c r="R88" s="936"/>
      <c r="S88" s="936">
        <v>2</v>
      </c>
      <c r="T88" s="936"/>
      <c r="U88" s="936"/>
      <c r="V88" s="939"/>
      <c r="W88" s="16"/>
      <c r="X88" s="16"/>
      <c r="Y88" s="16"/>
    </row>
    <row r="89" spans="1:25" ht="34.5" customHeight="1" thickBot="1">
      <c r="A89" s="944" t="s">
        <v>215</v>
      </c>
      <c r="B89" s="950" t="s">
        <v>85</v>
      </c>
      <c r="C89" s="951"/>
      <c r="D89" s="952">
        <v>8</v>
      </c>
      <c r="E89" s="952"/>
      <c r="F89" s="953"/>
      <c r="G89" s="954">
        <v>1.5</v>
      </c>
      <c r="H89" s="955">
        <f>G89*30</f>
        <v>45</v>
      </c>
      <c r="I89" s="956">
        <v>16</v>
      </c>
      <c r="J89" s="957">
        <v>16</v>
      </c>
      <c r="K89" s="957"/>
      <c r="L89" s="957"/>
      <c r="M89" s="958">
        <v>29</v>
      </c>
      <c r="N89" s="951"/>
      <c r="O89" s="952"/>
      <c r="P89" s="953"/>
      <c r="Q89" s="959"/>
      <c r="R89" s="957"/>
      <c r="S89" s="958"/>
      <c r="T89" s="960"/>
      <c r="U89" s="961">
        <v>1.5</v>
      </c>
      <c r="V89" s="962"/>
      <c r="W89" s="16"/>
      <c r="X89" s="16"/>
      <c r="Y89" s="16"/>
    </row>
    <row r="90" spans="1:25" ht="18.75" customHeight="1" thickBot="1">
      <c r="A90" s="944" t="s">
        <v>216</v>
      </c>
      <c r="B90" s="915" t="s">
        <v>197</v>
      </c>
      <c r="C90" s="963"/>
      <c r="D90" s="921">
        <v>7</v>
      </c>
      <c r="E90" s="927"/>
      <c r="F90" s="964"/>
      <c r="G90" s="929">
        <v>1.5</v>
      </c>
      <c r="H90" s="921">
        <v>45</v>
      </c>
      <c r="I90" s="921">
        <v>20</v>
      </c>
      <c r="J90" s="921">
        <v>14</v>
      </c>
      <c r="K90" s="921"/>
      <c r="L90" s="921">
        <v>6</v>
      </c>
      <c r="M90" s="927">
        <v>25</v>
      </c>
      <c r="N90" s="965"/>
      <c r="O90" s="963"/>
      <c r="P90" s="966"/>
      <c r="Q90" s="929"/>
      <c r="R90" s="921"/>
      <c r="S90" s="921"/>
      <c r="T90" s="921">
        <v>1.5</v>
      </c>
      <c r="U90" s="921"/>
      <c r="V90" s="927"/>
      <c r="W90" s="16"/>
      <c r="X90" s="16"/>
      <c r="Y90" s="16"/>
    </row>
    <row r="91" spans="1:25" ht="18.75" customHeight="1" thickBot="1">
      <c r="A91" s="944" t="s">
        <v>217</v>
      </c>
      <c r="B91" s="967" t="s">
        <v>112</v>
      </c>
      <c r="C91" s="963"/>
      <c r="D91" s="921">
        <v>7</v>
      </c>
      <c r="E91" s="927"/>
      <c r="F91" s="964"/>
      <c r="G91" s="929">
        <v>1.5</v>
      </c>
      <c r="H91" s="921">
        <v>45</v>
      </c>
      <c r="I91" s="921">
        <v>20</v>
      </c>
      <c r="J91" s="921">
        <v>14</v>
      </c>
      <c r="K91" s="921"/>
      <c r="L91" s="921">
        <v>6</v>
      </c>
      <c r="M91" s="927">
        <v>25</v>
      </c>
      <c r="N91" s="965"/>
      <c r="O91" s="963"/>
      <c r="P91" s="966"/>
      <c r="Q91" s="929"/>
      <c r="R91" s="921"/>
      <c r="S91" s="921"/>
      <c r="T91" s="921">
        <v>1.5</v>
      </c>
      <c r="U91" s="921"/>
      <c r="V91" s="927"/>
      <c r="W91" s="16"/>
      <c r="X91" s="16"/>
      <c r="Y91" s="16"/>
    </row>
    <row r="92" spans="1:25" ht="18.75" customHeight="1" thickBot="1">
      <c r="A92" s="944" t="s">
        <v>218</v>
      </c>
      <c r="B92" s="967" t="s">
        <v>440</v>
      </c>
      <c r="C92" s="963"/>
      <c r="D92" s="921">
        <v>7</v>
      </c>
      <c r="E92" s="927"/>
      <c r="F92" s="964"/>
      <c r="G92" s="929">
        <v>1.5</v>
      </c>
      <c r="H92" s="921">
        <v>45</v>
      </c>
      <c r="I92" s="921">
        <v>20</v>
      </c>
      <c r="J92" s="921">
        <v>14</v>
      </c>
      <c r="K92" s="921"/>
      <c r="L92" s="921">
        <v>6</v>
      </c>
      <c r="M92" s="927">
        <v>25</v>
      </c>
      <c r="N92" s="965"/>
      <c r="O92" s="963"/>
      <c r="P92" s="966"/>
      <c r="Q92" s="929"/>
      <c r="R92" s="921"/>
      <c r="S92" s="921"/>
      <c r="T92" s="921">
        <v>1.5</v>
      </c>
      <c r="U92" s="926"/>
      <c r="V92" s="931"/>
      <c r="W92" s="16"/>
      <c r="X92" s="16"/>
      <c r="Y92" s="16"/>
    </row>
    <row r="93" spans="1:25" ht="18.75" customHeight="1">
      <c r="A93" s="944" t="s">
        <v>441</v>
      </c>
      <c r="B93" s="968" t="s">
        <v>442</v>
      </c>
      <c r="C93" s="969"/>
      <c r="D93" s="970">
        <v>6</v>
      </c>
      <c r="E93" s="971"/>
      <c r="F93" s="972"/>
      <c r="G93" s="1002">
        <f>G72</f>
        <v>1.5</v>
      </c>
      <c r="H93" s="1027">
        <f aca="true" t="shared" si="23" ref="H93:M93">H72</f>
        <v>45</v>
      </c>
      <c r="I93" s="1027">
        <f t="shared" si="23"/>
        <v>16</v>
      </c>
      <c r="J93" s="1027">
        <f t="shared" si="23"/>
        <v>16</v>
      </c>
      <c r="K93" s="1027"/>
      <c r="L93" s="1027"/>
      <c r="M93" s="1027">
        <f t="shared" si="23"/>
        <v>29</v>
      </c>
      <c r="N93" s="974"/>
      <c r="O93" s="969"/>
      <c r="P93" s="975"/>
      <c r="Q93" s="973"/>
      <c r="R93" s="970"/>
      <c r="S93" s="970">
        <v>2</v>
      </c>
      <c r="T93" s="970"/>
      <c r="U93" s="970"/>
      <c r="V93" s="971"/>
      <c r="W93" s="16"/>
      <c r="X93" s="16"/>
      <c r="Y93" s="16"/>
    </row>
    <row r="94" spans="1:25" ht="18.75" customHeight="1">
      <c r="A94" s="944" t="s">
        <v>443</v>
      </c>
      <c r="B94" s="976" t="s">
        <v>89</v>
      </c>
      <c r="C94" s="977"/>
      <c r="D94" s="978">
        <v>9</v>
      </c>
      <c r="E94" s="978"/>
      <c r="F94" s="979"/>
      <c r="G94" s="978">
        <v>1.5</v>
      </c>
      <c r="H94" s="978">
        <v>45</v>
      </c>
      <c r="I94" s="978">
        <v>18</v>
      </c>
      <c r="J94" s="978">
        <v>9</v>
      </c>
      <c r="K94" s="978"/>
      <c r="L94" s="978">
        <v>9</v>
      </c>
      <c r="M94" s="978">
        <v>27</v>
      </c>
      <c r="N94" s="977"/>
      <c r="O94" s="977"/>
      <c r="P94" s="977"/>
      <c r="Q94" s="978"/>
      <c r="R94" s="978"/>
      <c r="S94" s="978"/>
      <c r="T94" s="978"/>
      <c r="U94" s="978"/>
      <c r="V94" s="980">
        <v>2</v>
      </c>
      <c r="W94" s="16"/>
      <c r="X94" s="16"/>
      <c r="Y94" s="16"/>
    </row>
    <row r="95" spans="1:25" ht="18.75" customHeight="1">
      <c r="A95" s="981" t="s">
        <v>444</v>
      </c>
      <c r="B95" s="982" t="s">
        <v>445</v>
      </c>
      <c r="C95" s="983"/>
      <c r="D95" s="984">
        <v>9</v>
      </c>
      <c r="E95" s="984"/>
      <c r="F95" s="985"/>
      <c r="G95" s="984">
        <v>1.5</v>
      </c>
      <c r="H95" s="984">
        <v>45</v>
      </c>
      <c r="I95" s="984">
        <v>18</v>
      </c>
      <c r="J95" s="984">
        <v>9</v>
      </c>
      <c r="K95" s="984"/>
      <c r="L95" s="984">
        <v>9</v>
      </c>
      <c r="M95" s="984">
        <v>27</v>
      </c>
      <c r="N95" s="983"/>
      <c r="O95" s="983"/>
      <c r="P95" s="983"/>
      <c r="Q95" s="984"/>
      <c r="R95" s="984"/>
      <c r="S95" s="984"/>
      <c r="T95" s="984"/>
      <c r="U95" s="984"/>
      <c r="V95" s="984">
        <v>2</v>
      </c>
      <c r="W95" s="986"/>
      <c r="X95" s="986"/>
      <c r="Y95" s="986"/>
    </row>
    <row r="96" spans="1:25" ht="18.75" customHeight="1" thickBot="1">
      <c r="A96" s="264" t="s">
        <v>446</v>
      </c>
      <c r="B96" s="987" t="s">
        <v>54</v>
      </c>
      <c r="C96" s="16"/>
      <c r="D96" s="16">
        <v>9</v>
      </c>
      <c r="E96" s="16"/>
      <c r="F96" s="988"/>
      <c r="G96" s="978">
        <v>1.5</v>
      </c>
      <c r="H96" s="978">
        <v>45</v>
      </c>
      <c r="I96" s="978">
        <v>18</v>
      </c>
      <c r="J96" s="978">
        <v>9</v>
      </c>
      <c r="K96" s="978"/>
      <c r="L96" s="978">
        <v>9</v>
      </c>
      <c r="M96" s="978">
        <v>27</v>
      </c>
      <c r="N96" s="977"/>
      <c r="O96" s="977"/>
      <c r="P96" s="977"/>
      <c r="Q96" s="978"/>
      <c r="R96" s="978"/>
      <c r="S96" s="978"/>
      <c r="T96" s="978"/>
      <c r="U96" s="978"/>
      <c r="V96" s="978">
        <v>2</v>
      </c>
      <c r="W96" s="16"/>
      <c r="X96" s="16"/>
      <c r="Y96" s="16"/>
    </row>
    <row r="97" spans="1:25" ht="18.75" customHeight="1" thickBot="1">
      <c r="A97" s="264" t="s">
        <v>447</v>
      </c>
      <c r="B97" s="987" t="s">
        <v>42</v>
      </c>
      <c r="C97" s="16"/>
      <c r="D97" s="16">
        <v>5</v>
      </c>
      <c r="E97" s="16"/>
      <c r="F97" s="988"/>
      <c r="G97" s="989">
        <v>1.5</v>
      </c>
      <c r="H97" s="990">
        <v>45</v>
      </c>
      <c r="I97" s="990">
        <v>16</v>
      </c>
      <c r="J97" s="991">
        <v>16</v>
      </c>
      <c r="K97" s="991"/>
      <c r="L97" s="991"/>
      <c r="M97" s="992">
        <v>29</v>
      </c>
      <c r="N97" s="993"/>
      <c r="O97" s="994"/>
      <c r="P97" s="995"/>
      <c r="Q97" s="989"/>
      <c r="R97" s="991">
        <v>2</v>
      </c>
      <c r="S97" s="996"/>
      <c r="T97" s="996"/>
      <c r="U97" s="991"/>
      <c r="V97" s="992"/>
      <c r="W97" s="16"/>
      <c r="X97" s="16"/>
      <c r="Y97" s="16"/>
    </row>
    <row r="98" spans="1:25" ht="37.5" customHeight="1" thickBot="1">
      <c r="A98" s="1994" t="s">
        <v>226</v>
      </c>
      <c r="B98" s="1995"/>
      <c r="C98" s="1995"/>
      <c r="D98" s="1995"/>
      <c r="E98" s="1995"/>
      <c r="F98" s="1995"/>
      <c r="G98" s="1995"/>
      <c r="H98" s="1995"/>
      <c r="I98" s="1995"/>
      <c r="J98" s="1995"/>
      <c r="K98" s="1995"/>
      <c r="L98" s="1995"/>
      <c r="M98" s="1995"/>
      <c r="N98" s="1995"/>
      <c r="O98" s="1995"/>
      <c r="P98" s="1995"/>
      <c r="Q98" s="1995"/>
      <c r="R98" s="1995"/>
      <c r="S98" s="1995"/>
      <c r="T98" s="1995"/>
      <c r="U98" s="1995"/>
      <c r="V98" s="1995"/>
      <c r="W98" s="1995"/>
      <c r="X98" s="1995"/>
      <c r="Y98" s="1995"/>
    </row>
    <row r="99" spans="1:25" ht="21" customHeight="1" thickBot="1">
      <c r="A99" s="1999" t="s">
        <v>314</v>
      </c>
      <c r="B99" s="2000"/>
      <c r="C99" s="2000"/>
      <c r="D99" s="2000"/>
      <c r="E99" s="2000"/>
      <c r="F99" s="2000"/>
      <c r="G99" s="2000"/>
      <c r="H99" s="2000"/>
      <c r="I99" s="2000"/>
      <c r="J99" s="2000"/>
      <c r="K99" s="2000"/>
      <c r="L99" s="2000"/>
      <c r="M99" s="2000"/>
      <c r="N99" s="2000"/>
      <c r="O99" s="2000"/>
      <c r="P99" s="2000"/>
      <c r="Q99" s="2000"/>
      <c r="R99" s="2000"/>
      <c r="S99" s="2000"/>
      <c r="T99" s="2000"/>
      <c r="U99" s="2000"/>
      <c r="V99" s="2000"/>
      <c r="W99" s="2000"/>
      <c r="X99" s="2000"/>
      <c r="Y99" s="2001"/>
    </row>
    <row r="100" spans="1:25" ht="48" customHeight="1" thickBot="1">
      <c r="A100" s="497" t="s">
        <v>333</v>
      </c>
      <c r="B100" s="18" t="s">
        <v>61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</row>
    <row r="101" spans="1:25" ht="31.5" customHeight="1">
      <c r="A101" s="498" t="s">
        <v>334</v>
      </c>
      <c r="B101" s="280" t="s">
        <v>61</v>
      </c>
      <c r="C101" s="16"/>
      <c r="D101" s="16">
        <v>6</v>
      </c>
      <c r="E101" s="21"/>
      <c r="F101" s="499"/>
      <c r="G101" s="809">
        <v>2.5</v>
      </c>
      <c r="H101" s="297">
        <f aca="true" t="shared" si="24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65</v>
      </c>
      <c r="O101" s="172" t="s">
        <v>65</v>
      </c>
      <c r="P101" s="176" t="s">
        <v>65</v>
      </c>
      <c r="Q101" s="175" t="s">
        <v>65</v>
      </c>
      <c r="R101" s="172" t="s">
        <v>65</v>
      </c>
      <c r="S101" s="416">
        <f>I101/9</f>
        <v>5</v>
      </c>
      <c r="T101" s="175" t="s">
        <v>65</v>
      </c>
      <c r="U101" s="172" t="s">
        <v>65</v>
      </c>
      <c r="V101" s="176" t="s">
        <v>65</v>
      </c>
      <c r="W101" s="181"/>
      <c r="X101" s="172"/>
      <c r="Y101" s="176"/>
    </row>
    <row r="102" spans="1:25" ht="35.25" customHeight="1">
      <c r="A102" s="500" t="s">
        <v>335</v>
      </c>
      <c r="B102" s="280" t="s">
        <v>61</v>
      </c>
      <c r="C102" s="16">
        <v>7</v>
      </c>
      <c r="D102" s="16"/>
      <c r="E102" s="16"/>
      <c r="F102" s="20"/>
      <c r="G102" s="809">
        <v>3</v>
      </c>
      <c r="H102" s="297">
        <f t="shared" si="24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65</v>
      </c>
      <c r="O102" s="172" t="s">
        <v>65</v>
      </c>
      <c r="P102" s="176" t="s">
        <v>65</v>
      </c>
      <c r="Q102" s="175" t="s">
        <v>65</v>
      </c>
      <c r="R102" s="172" t="s">
        <v>65</v>
      </c>
      <c r="S102" s="274" t="s">
        <v>65</v>
      </c>
      <c r="T102" s="175">
        <f>I102/15</f>
        <v>3</v>
      </c>
      <c r="U102" s="172" t="s">
        <v>65</v>
      </c>
      <c r="V102" s="176" t="s">
        <v>65</v>
      </c>
      <c r="W102" s="181"/>
      <c r="X102" s="172"/>
      <c r="Y102" s="176"/>
    </row>
    <row r="103" spans="1:25" ht="37.5" customHeight="1">
      <c r="A103" s="497" t="s">
        <v>177</v>
      </c>
      <c r="B103" s="280" t="s">
        <v>86</v>
      </c>
      <c r="C103" s="16">
        <v>2</v>
      </c>
      <c r="D103" s="16"/>
      <c r="E103" s="16"/>
      <c r="F103" s="20"/>
      <c r="G103" s="809">
        <v>2.5</v>
      </c>
      <c r="H103" s="501">
        <f t="shared" si="24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</row>
    <row r="104" spans="1:25" s="671" customFormat="1" ht="18" customHeight="1">
      <c r="A104" s="497" t="s">
        <v>336</v>
      </c>
      <c r="B104" s="18" t="s">
        <v>69</v>
      </c>
      <c r="C104" s="16"/>
      <c r="D104" s="16"/>
      <c r="E104" s="16"/>
      <c r="F104" s="20"/>
      <c r="G104" s="435">
        <f>G105+G106+G107</f>
        <v>7</v>
      </c>
      <c r="H104" s="501">
        <f t="shared" si="24"/>
        <v>210</v>
      </c>
      <c r="I104" s="94">
        <f aca="true" t="shared" si="25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</row>
    <row r="105" spans="1:25" s="671" customFormat="1" ht="24" customHeight="1">
      <c r="A105" s="91" t="s">
        <v>337</v>
      </c>
      <c r="B105" s="280" t="s">
        <v>69</v>
      </c>
      <c r="C105" s="16"/>
      <c r="D105" s="16">
        <v>4</v>
      </c>
      <c r="E105" s="16"/>
      <c r="F105" s="20"/>
      <c r="G105" s="434">
        <v>2.5</v>
      </c>
      <c r="H105" s="297">
        <f t="shared" si="24"/>
        <v>75</v>
      </c>
      <c r="I105" s="27">
        <f t="shared" si="25"/>
        <v>45</v>
      </c>
      <c r="J105" s="43">
        <v>30</v>
      </c>
      <c r="K105" s="22"/>
      <c r="L105" s="22">
        <v>15</v>
      </c>
      <c r="M105" s="298">
        <f aca="true" t="shared" si="26" ref="M105:M112">H105-I105</f>
        <v>30</v>
      </c>
      <c r="N105" s="175" t="s">
        <v>65</v>
      </c>
      <c r="O105" s="172" t="s">
        <v>65</v>
      </c>
      <c r="P105" s="176" t="s">
        <v>65</v>
      </c>
      <c r="Q105" s="175">
        <f>I105/15</f>
        <v>3</v>
      </c>
      <c r="R105" s="172" t="s">
        <v>65</v>
      </c>
      <c r="S105" s="274" t="s">
        <v>65</v>
      </c>
      <c r="T105" s="175" t="s">
        <v>65</v>
      </c>
      <c r="U105" s="172"/>
      <c r="V105" s="176"/>
      <c r="W105" s="181"/>
      <c r="X105" s="172"/>
      <c r="Y105" s="176"/>
    </row>
    <row r="106" spans="1:25" ht="24" customHeight="1">
      <c r="A106" s="91" t="s">
        <v>338</v>
      </c>
      <c r="B106" s="280" t="s">
        <v>69</v>
      </c>
      <c r="C106" s="16">
        <v>5</v>
      </c>
      <c r="D106" s="16"/>
      <c r="E106" s="21"/>
      <c r="F106" s="499"/>
      <c r="G106" s="809">
        <v>3.5</v>
      </c>
      <c r="H106" s="297">
        <f t="shared" si="24"/>
        <v>105</v>
      </c>
      <c r="I106" s="27">
        <f t="shared" si="25"/>
        <v>63</v>
      </c>
      <c r="J106" s="43">
        <v>36</v>
      </c>
      <c r="K106" s="22">
        <v>9</v>
      </c>
      <c r="L106" s="22">
        <v>18</v>
      </c>
      <c r="M106" s="298">
        <f t="shared" si="26"/>
        <v>42</v>
      </c>
      <c r="N106" s="175" t="s">
        <v>65</v>
      </c>
      <c r="O106" s="172" t="s">
        <v>65</v>
      </c>
      <c r="P106" s="176" t="s">
        <v>65</v>
      </c>
      <c r="Q106" s="175" t="s">
        <v>65</v>
      </c>
      <c r="R106" s="172">
        <f>I106/9</f>
        <v>7</v>
      </c>
      <c r="S106" s="274" t="s">
        <v>65</v>
      </c>
      <c r="T106" s="175" t="s">
        <v>65</v>
      </c>
      <c r="U106" s="172"/>
      <c r="V106" s="176"/>
      <c r="W106" s="181"/>
      <c r="X106" s="172"/>
      <c r="Y106" s="176"/>
    </row>
    <row r="107" spans="1:25" ht="24" customHeight="1">
      <c r="A107" s="503" t="s">
        <v>339</v>
      </c>
      <c r="B107" s="18" t="s">
        <v>95</v>
      </c>
      <c r="C107" s="16"/>
      <c r="D107" s="16"/>
      <c r="E107" s="16">
        <v>6</v>
      </c>
      <c r="F107" s="20"/>
      <c r="G107" s="434">
        <v>1</v>
      </c>
      <c r="H107" s="297">
        <f t="shared" si="24"/>
        <v>30</v>
      </c>
      <c r="I107" s="27">
        <f t="shared" si="25"/>
        <v>18</v>
      </c>
      <c r="J107" s="43"/>
      <c r="K107" s="22"/>
      <c r="L107" s="22">
        <v>18</v>
      </c>
      <c r="M107" s="298">
        <f t="shared" si="26"/>
        <v>12</v>
      </c>
      <c r="N107" s="175" t="s">
        <v>65</v>
      </c>
      <c r="O107" s="172" t="s">
        <v>65</v>
      </c>
      <c r="P107" s="176" t="s">
        <v>65</v>
      </c>
      <c r="Q107" s="175" t="s">
        <v>65</v>
      </c>
      <c r="R107" s="172" t="s">
        <v>65</v>
      </c>
      <c r="S107" s="274">
        <f>I107/9</f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178</v>
      </c>
      <c r="B108" s="18" t="s">
        <v>62</v>
      </c>
      <c r="C108" s="22">
        <v>7</v>
      </c>
      <c r="D108" s="22"/>
      <c r="E108" s="16"/>
      <c r="F108" s="20"/>
      <c r="G108" s="810">
        <v>4</v>
      </c>
      <c r="H108" s="501">
        <f t="shared" si="24"/>
        <v>120</v>
      </c>
      <c r="I108" s="94">
        <f t="shared" si="25"/>
        <v>60</v>
      </c>
      <c r="J108" s="98">
        <v>30</v>
      </c>
      <c r="K108" s="102">
        <v>15</v>
      </c>
      <c r="L108" s="102">
        <v>15</v>
      </c>
      <c r="M108" s="507">
        <f t="shared" si="26"/>
        <v>60</v>
      </c>
      <c r="N108" s="175" t="s">
        <v>65</v>
      </c>
      <c r="O108" s="172" t="s">
        <v>65</v>
      </c>
      <c r="P108" s="176" t="s">
        <v>65</v>
      </c>
      <c r="Q108" s="175" t="s">
        <v>65</v>
      </c>
      <c r="R108" s="172" t="s">
        <v>65</v>
      </c>
      <c r="S108" s="274" t="s">
        <v>65</v>
      </c>
      <c r="T108" s="175">
        <f>I108/15</f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340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4"/>
        <v>120</v>
      </c>
      <c r="I109" s="94">
        <f t="shared" si="25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26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341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4"/>
        <v>60</v>
      </c>
      <c r="I110" s="27">
        <f t="shared" si="25"/>
        <v>36</v>
      </c>
      <c r="J110" s="43">
        <v>18</v>
      </c>
      <c r="K110" s="22"/>
      <c r="L110" s="22">
        <v>18</v>
      </c>
      <c r="M110" s="298">
        <f t="shared" si="26"/>
        <v>24</v>
      </c>
      <c r="N110" s="175" t="s">
        <v>65</v>
      </c>
      <c r="O110" s="172" t="s">
        <v>65</v>
      </c>
      <c r="P110" s="176">
        <f>I110/9</f>
        <v>4</v>
      </c>
      <c r="Q110" s="175" t="s">
        <v>65</v>
      </c>
      <c r="R110" s="172" t="s">
        <v>65</v>
      </c>
      <c r="S110" s="274" t="s">
        <v>65</v>
      </c>
      <c r="T110" s="175" t="s">
        <v>65</v>
      </c>
      <c r="U110" s="172" t="s">
        <v>65</v>
      </c>
      <c r="V110" s="176"/>
      <c r="W110" s="181"/>
      <c r="X110" s="172"/>
      <c r="Y110" s="176"/>
    </row>
    <row r="111" spans="1:25" ht="19.5" customHeight="1" thickBot="1">
      <c r="A111" s="91" t="s">
        <v>342</v>
      </c>
      <c r="B111" s="280" t="s">
        <v>44</v>
      </c>
      <c r="C111" s="16">
        <v>4</v>
      </c>
      <c r="D111" s="16"/>
      <c r="E111" s="16"/>
      <c r="F111" s="20"/>
      <c r="G111" s="434">
        <v>2</v>
      </c>
      <c r="H111" s="297">
        <f t="shared" si="24"/>
        <v>60</v>
      </c>
      <c r="I111" s="27">
        <f t="shared" si="25"/>
        <v>30</v>
      </c>
      <c r="J111" s="43">
        <v>15</v>
      </c>
      <c r="K111" s="22"/>
      <c r="L111" s="22">
        <v>15</v>
      </c>
      <c r="M111" s="298">
        <f t="shared" si="26"/>
        <v>30</v>
      </c>
      <c r="N111" s="175" t="s">
        <v>65</v>
      </c>
      <c r="O111" s="172" t="s">
        <v>65</v>
      </c>
      <c r="P111" s="176"/>
      <c r="Q111" s="175">
        <f>I111/15</f>
        <v>2</v>
      </c>
      <c r="R111" s="172" t="s">
        <v>65</v>
      </c>
      <c r="S111" s="274" t="s">
        <v>65</v>
      </c>
      <c r="T111" s="175" t="s">
        <v>65</v>
      </c>
      <c r="U111" s="172" t="s">
        <v>65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343</v>
      </c>
      <c r="B112" s="597" t="s">
        <v>87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25"/>
        <v>60</v>
      </c>
      <c r="J112" s="514">
        <v>30</v>
      </c>
      <c r="K112" s="514">
        <v>15</v>
      </c>
      <c r="L112" s="514">
        <v>15</v>
      </c>
      <c r="M112" s="605">
        <f t="shared" si="26"/>
        <v>45</v>
      </c>
      <c r="N112" s="188"/>
      <c r="O112" s="189"/>
      <c r="P112" s="190"/>
      <c r="Q112" s="183">
        <f>I112/15</f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1978" t="s">
        <v>301</v>
      </c>
      <c r="B113" s="1954"/>
      <c r="C113" s="1954"/>
      <c r="D113" s="1954"/>
      <c r="E113" s="1954"/>
      <c r="F113" s="1955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27" ref="N113:Y113">SUM(N100:N112)</f>
        <v>0</v>
      </c>
      <c r="O113" s="202">
        <f t="shared" si="27"/>
        <v>5</v>
      </c>
      <c r="P113" s="414">
        <f t="shared" si="27"/>
        <v>4</v>
      </c>
      <c r="Q113" s="415">
        <f t="shared" si="27"/>
        <v>9</v>
      </c>
      <c r="R113" s="202">
        <f t="shared" si="27"/>
        <v>7</v>
      </c>
      <c r="S113" s="418">
        <f t="shared" si="27"/>
        <v>7</v>
      </c>
      <c r="T113" s="174">
        <f t="shared" si="27"/>
        <v>7</v>
      </c>
      <c r="U113" s="202">
        <f t="shared" si="27"/>
        <v>0</v>
      </c>
      <c r="V113" s="414">
        <f t="shared" si="27"/>
        <v>0</v>
      </c>
      <c r="W113" s="415">
        <f t="shared" si="27"/>
        <v>0</v>
      </c>
      <c r="X113" s="202">
        <f t="shared" si="27"/>
        <v>0</v>
      </c>
      <c r="Y113" s="414">
        <f t="shared" si="27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>
      <c r="A114" s="1966" t="s">
        <v>315</v>
      </c>
      <c r="B114" s="1967"/>
      <c r="C114" s="1967"/>
      <c r="D114" s="1967"/>
      <c r="E114" s="1967"/>
      <c r="F114" s="1967"/>
      <c r="G114" s="1967"/>
      <c r="H114" s="1967"/>
      <c r="I114" s="1967"/>
      <c r="J114" s="1967"/>
      <c r="K114" s="1967"/>
      <c r="L114" s="1967"/>
      <c r="M114" s="1967"/>
      <c r="N114" s="1968"/>
      <c r="O114" s="1968"/>
      <c r="P114" s="1968"/>
      <c r="Q114" s="1968"/>
      <c r="R114" s="1968"/>
      <c r="S114" s="1968"/>
      <c r="T114" s="1968"/>
      <c r="U114" s="1968"/>
      <c r="V114" s="1968"/>
      <c r="W114" s="1968"/>
      <c r="X114" s="1968"/>
      <c r="Y114" s="1968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46" ht="46.5" customHeight="1">
      <c r="A115" s="264"/>
      <c r="B115" s="15" t="s">
        <v>327</v>
      </c>
      <c r="C115" s="22"/>
      <c r="D115" s="92"/>
      <c r="E115" s="92"/>
      <c r="F115" s="12"/>
      <c r="G115" s="812">
        <v>8</v>
      </c>
      <c r="H115" s="98">
        <f aca="true" t="shared" si="28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29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</row>
    <row r="116" spans="1:46" ht="35.25" customHeight="1">
      <c r="A116" s="264"/>
      <c r="B116" s="15" t="s">
        <v>327</v>
      </c>
      <c r="C116" s="22"/>
      <c r="D116" s="92" t="s">
        <v>35</v>
      </c>
      <c r="E116" s="92"/>
      <c r="F116" s="12"/>
      <c r="G116" s="806">
        <v>4.5</v>
      </c>
      <c r="H116" s="43">
        <f t="shared" si="28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29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</row>
    <row r="117" spans="1:46" ht="35.25" customHeight="1">
      <c r="A117" s="264"/>
      <c r="B117" s="15" t="s">
        <v>327</v>
      </c>
      <c r="C117" s="22">
        <v>5</v>
      </c>
      <c r="D117" s="92"/>
      <c r="E117" s="92"/>
      <c r="F117" s="12"/>
      <c r="G117" s="806">
        <v>3.5</v>
      </c>
      <c r="H117" s="43">
        <f t="shared" si="28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29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</row>
    <row r="118" spans="1:46" ht="35.25" customHeight="1">
      <c r="A118" s="264"/>
      <c r="B118" s="18" t="s">
        <v>69</v>
      </c>
      <c r="C118" s="22"/>
      <c r="D118" s="92"/>
      <c r="E118" s="92"/>
      <c r="F118" s="41"/>
      <c r="G118" s="28">
        <v>3.5</v>
      </c>
      <c r="H118" s="43">
        <f t="shared" si="28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29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</row>
    <row r="119" spans="1:46" ht="21" customHeight="1">
      <c r="A119" s="264"/>
      <c r="B119" s="18" t="s">
        <v>69</v>
      </c>
      <c r="C119" s="22"/>
      <c r="D119" s="92"/>
      <c r="E119" s="92"/>
      <c r="F119" s="41"/>
      <c r="G119" s="28">
        <v>1.5</v>
      </c>
      <c r="H119" s="43">
        <f t="shared" si="28"/>
        <v>45</v>
      </c>
      <c r="I119" s="288">
        <v>27</v>
      </c>
      <c r="J119" s="98">
        <v>18</v>
      </c>
      <c r="K119" s="102"/>
      <c r="L119" s="102">
        <v>9</v>
      </c>
      <c r="M119" s="95">
        <f t="shared" si="29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</row>
    <row r="120" spans="1:46" ht="21" customHeight="1">
      <c r="A120" s="264"/>
      <c r="B120" s="18" t="s">
        <v>69</v>
      </c>
      <c r="C120" s="22">
        <v>6</v>
      </c>
      <c r="D120" s="92"/>
      <c r="E120" s="92"/>
      <c r="F120" s="41"/>
      <c r="G120" s="28">
        <v>2</v>
      </c>
      <c r="H120" s="43">
        <f t="shared" si="28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29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229</v>
      </c>
      <c r="C121" s="92"/>
      <c r="D121" s="92"/>
      <c r="E121" s="92"/>
      <c r="F121" s="12"/>
      <c r="G121" s="812">
        <f>G122+G123</f>
        <v>6.5</v>
      </c>
      <c r="H121" s="98">
        <f t="shared" si="28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229</v>
      </c>
      <c r="C122" s="92"/>
      <c r="D122" s="92" t="s">
        <v>220</v>
      </c>
      <c r="E122" s="92"/>
      <c r="F122" s="12"/>
      <c r="G122" s="806">
        <v>3</v>
      </c>
      <c r="H122" s="43">
        <f t="shared" si="28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229</v>
      </c>
      <c r="C123" s="421" t="s">
        <v>39</v>
      </c>
      <c r="D123" s="421"/>
      <c r="E123" s="421"/>
      <c r="F123" s="270"/>
      <c r="G123" s="813">
        <v>3.5</v>
      </c>
      <c r="H123" s="271">
        <f t="shared" si="28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1978" t="s">
        <v>302</v>
      </c>
      <c r="B124" s="1954"/>
      <c r="C124" s="1954"/>
      <c r="D124" s="1954"/>
      <c r="E124" s="1954"/>
      <c r="F124" s="1954"/>
      <c r="G124" s="202">
        <f>G115+G118+G121</f>
        <v>18</v>
      </c>
      <c r="H124" s="202">
        <f aca="true" t="shared" si="30" ref="H124:M124">H115+H118+H121</f>
        <v>540</v>
      </c>
      <c r="I124" s="202">
        <f t="shared" si="30"/>
        <v>234</v>
      </c>
      <c r="J124" s="202">
        <f t="shared" si="30"/>
        <v>144</v>
      </c>
      <c r="K124" s="202">
        <f t="shared" si="30"/>
        <v>45</v>
      </c>
      <c r="L124" s="202">
        <f t="shared" si="30"/>
        <v>45</v>
      </c>
      <c r="M124" s="202">
        <f t="shared" si="30"/>
        <v>306</v>
      </c>
      <c r="N124" s="174">
        <f aca="true" t="shared" si="31" ref="N124:Y124">SUM(N115:N123)</f>
        <v>0</v>
      </c>
      <c r="O124" s="202">
        <f t="shared" si="31"/>
        <v>5</v>
      </c>
      <c r="P124" s="414">
        <f t="shared" si="31"/>
        <v>5</v>
      </c>
      <c r="Q124" s="174">
        <f t="shared" si="31"/>
        <v>5</v>
      </c>
      <c r="R124" s="202">
        <f t="shared" si="31"/>
        <v>10</v>
      </c>
      <c r="S124" s="414">
        <f t="shared" si="31"/>
        <v>4</v>
      </c>
      <c r="T124" s="174">
        <f t="shared" si="31"/>
        <v>0</v>
      </c>
      <c r="U124" s="202">
        <f t="shared" si="31"/>
        <v>0</v>
      </c>
      <c r="V124" s="414">
        <f t="shared" si="31"/>
        <v>0</v>
      </c>
      <c r="W124" s="174">
        <f t="shared" si="31"/>
        <v>0</v>
      </c>
      <c r="X124" s="202">
        <f t="shared" si="31"/>
        <v>0</v>
      </c>
      <c r="Y124" s="414">
        <f t="shared" si="31"/>
        <v>0</v>
      </c>
      <c r="Z124" s="289"/>
      <c r="AA124" s="289"/>
    </row>
    <row r="125" spans="1:25" ht="18.75" customHeight="1">
      <c r="A125" s="1962" t="s">
        <v>206</v>
      </c>
      <c r="B125" s="1962"/>
      <c r="C125" s="1962"/>
      <c r="D125" s="1962"/>
      <c r="E125" s="1962"/>
      <c r="F125" s="1962"/>
      <c r="G125" s="1962"/>
      <c r="H125" s="1962"/>
      <c r="I125" s="1962"/>
      <c r="J125" s="1962"/>
      <c r="K125" s="1962"/>
      <c r="L125" s="1962"/>
      <c r="M125" s="1962"/>
      <c r="N125" s="1962"/>
      <c r="O125" s="1962"/>
      <c r="P125" s="1962"/>
      <c r="Q125" s="1962"/>
      <c r="R125" s="1962"/>
      <c r="S125" s="1962"/>
      <c r="T125" s="1962"/>
      <c r="U125" s="1962"/>
      <c r="V125" s="1962"/>
      <c r="W125" s="1962"/>
      <c r="X125" s="1962"/>
      <c r="Y125" s="1962"/>
    </row>
    <row r="126" spans="1:25" ht="21" customHeight="1">
      <c r="A126" s="1982" t="s">
        <v>316</v>
      </c>
      <c r="B126" s="1983"/>
      <c r="C126" s="1983"/>
      <c r="D126" s="1983"/>
      <c r="E126" s="1983"/>
      <c r="F126" s="1983"/>
      <c r="G126" s="1983"/>
      <c r="H126" s="1983"/>
      <c r="I126" s="1983"/>
      <c r="J126" s="1983"/>
      <c r="K126" s="1983"/>
      <c r="L126" s="1983"/>
      <c r="M126" s="1983"/>
      <c r="N126" s="1983"/>
      <c r="O126" s="1983"/>
      <c r="P126" s="1983"/>
      <c r="Q126" s="1983"/>
      <c r="R126" s="1983"/>
      <c r="S126" s="1983"/>
      <c r="T126" s="1983"/>
      <c r="U126" s="1983"/>
      <c r="V126" s="1983"/>
      <c r="W126" s="1983"/>
      <c r="X126" s="1983"/>
      <c r="Y126" s="1983"/>
    </row>
    <row r="127" spans="1:25" ht="18" customHeight="1">
      <c r="A127" s="40" t="s">
        <v>344</v>
      </c>
      <c r="B127" s="280" t="s">
        <v>63</v>
      </c>
      <c r="C127" s="22">
        <v>7</v>
      </c>
      <c r="D127" s="22"/>
      <c r="E127" s="16"/>
      <c r="F127" s="20"/>
      <c r="G127" s="809">
        <v>6</v>
      </c>
      <c r="H127" s="501">
        <f aca="true" t="shared" si="32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65</v>
      </c>
      <c r="O127" s="172" t="s">
        <v>65</v>
      </c>
      <c r="P127" s="176" t="s">
        <v>65</v>
      </c>
      <c r="Q127" s="175" t="s">
        <v>65</v>
      </c>
      <c r="R127" s="172" t="s">
        <v>65</v>
      </c>
      <c r="S127" s="176" t="s">
        <v>65</v>
      </c>
      <c r="T127" s="175">
        <f>I127/15</f>
        <v>6</v>
      </c>
      <c r="U127" s="172" t="s">
        <v>65</v>
      </c>
      <c r="V127" s="176" t="s">
        <v>65</v>
      </c>
      <c r="W127" s="181"/>
      <c r="X127" s="172" t="s">
        <v>65</v>
      </c>
      <c r="Y127" s="176" t="s">
        <v>65</v>
      </c>
    </row>
    <row r="128" spans="1:25" s="669" customFormat="1" ht="36" customHeight="1">
      <c r="A128" s="612" t="s">
        <v>347</v>
      </c>
      <c r="B128" s="18" t="s">
        <v>90</v>
      </c>
      <c r="C128" s="22"/>
      <c r="D128" s="22">
        <v>5</v>
      </c>
      <c r="E128" s="16"/>
      <c r="F128" s="20"/>
      <c r="G128" s="810">
        <v>3</v>
      </c>
      <c r="H128" s="501">
        <f t="shared" si="32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65</v>
      </c>
      <c r="O128" s="172" t="s">
        <v>65</v>
      </c>
      <c r="P128" s="176" t="s">
        <v>65</v>
      </c>
      <c r="Q128" s="175" t="s">
        <v>65</v>
      </c>
      <c r="R128" s="172">
        <v>3</v>
      </c>
      <c r="S128" s="39"/>
      <c r="T128" s="175"/>
      <c r="U128" s="172"/>
      <c r="V128" s="176" t="s">
        <v>65</v>
      </c>
      <c r="W128" s="181"/>
      <c r="X128" s="172" t="s">
        <v>65</v>
      </c>
      <c r="Y128" s="176"/>
    </row>
    <row r="129" spans="1:25" ht="30" customHeight="1">
      <c r="A129" s="503" t="s">
        <v>348</v>
      </c>
      <c r="B129" s="18" t="s">
        <v>73</v>
      </c>
      <c r="C129" s="16"/>
      <c r="D129" s="16"/>
      <c r="E129" s="16"/>
      <c r="F129" s="20"/>
      <c r="G129" s="814">
        <f>G130+G131</f>
        <v>9.5</v>
      </c>
      <c r="H129" s="501">
        <f t="shared" si="32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</row>
    <row r="130" spans="1:25" ht="18" customHeight="1">
      <c r="A130" s="91" t="s">
        <v>349</v>
      </c>
      <c r="B130" s="280" t="s">
        <v>73</v>
      </c>
      <c r="C130" s="16"/>
      <c r="D130" s="16">
        <v>9</v>
      </c>
      <c r="E130" s="40"/>
      <c r="F130" s="672"/>
      <c r="G130" s="809">
        <v>4</v>
      </c>
      <c r="H130" s="501">
        <f t="shared" si="32"/>
        <v>120</v>
      </c>
      <c r="I130" s="16">
        <f>J130+K130+L130</f>
        <v>63</v>
      </c>
      <c r="J130" s="43">
        <v>27</v>
      </c>
      <c r="K130" s="16">
        <v>9</v>
      </c>
      <c r="L130" s="43">
        <v>27</v>
      </c>
      <c r="M130" s="298">
        <f>H130-I130</f>
        <v>57</v>
      </c>
      <c r="N130" s="181"/>
      <c r="O130" s="172"/>
      <c r="P130" s="176"/>
      <c r="Q130" s="175"/>
      <c r="R130" s="172"/>
      <c r="S130" s="176"/>
      <c r="T130" s="175"/>
      <c r="U130" s="172"/>
      <c r="V130" s="176">
        <f>I130/9</f>
        <v>7</v>
      </c>
      <c r="W130" s="181"/>
      <c r="X130" s="172"/>
      <c r="Y130" s="176"/>
    </row>
    <row r="131" spans="1:25" s="669" customFormat="1" ht="27.75" customHeight="1">
      <c r="A131" s="91" t="s">
        <v>350</v>
      </c>
      <c r="B131" s="280" t="s">
        <v>73</v>
      </c>
      <c r="C131" s="16">
        <v>10</v>
      </c>
      <c r="D131" s="16"/>
      <c r="E131" s="16"/>
      <c r="F131" s="20"/>
      <c r="G131" s="809">
        <v>5.5</v>
      </c>
      <c r="H131" s="501">
        <f t="shared" si="32"/>
        <v>165</v>
      </c>
      <c r="I131" s="16">
        <f>J131+K131+L131</f>
        <v>90</v>
      </c>
      <c r="J131" s="16">
        <v>30</v>
      </c>
      <c r="K131" s="16">
        <v>30</v>
      </c>
      <c r="L131" s="16">
        <v>30</v>
      </c>
      <c r="M131" s="298">
        <f>H131-I131</f>
        <v>75</v>
      </c>
      <c r="N131" s="181"/>
      <c r="O131" s="172"/>
      <c r="P131" s="176"/>
      <c r="Q131" s="175"/>
      <c r="R131" s="172"/>
      <c r="S131" s="176"/>
      <c r="T131" s="175"/>
      <c r="U131" s="172"/>
      <c r="V131" s="176"/>
      <c r="W131" s="181">
        <f>I131/15</f>
        <v>6</v>
      </c>
      <c r="X131" s="172"/>
      <c r="Y131" s="176"/>
    </row>
    <row r="132" spans="1:25" ht="39.75" customHeight="1">
      <c r="A132" s="503" t="s">
        <v>351</v>
      </c>
      <c r="B132" s="18" t="s">
        <v>81</v>
      </c>
      <c r="C132" s="16">
        <v>6</v>
      </c>
      <c r="D132" s="16"/>
      <c r="E132" s="16"/>
      <c r="F132" s="20"/>
      <c r="G132" s="352">
        <v>3</v>
      </c>
      <c r="H132" s="501">
        <f t="shared" si="32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f>I132/9</f>
        <v>3.3333333333333335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352</v>
      </c>
      <c r="B133" s="51" t="s">
        <v>82</v>
      </c>
      <c r="C133" s="16"/>
      <c r="D133" s="16"/>
      <c r="E133" s="16"/>
      <c r="F133" s="20"/>
      <c r="G133" s="352">
        <f>G134+G135</f>
        <v>4</v>
      </c>
      <c r="H133" s="501">
        <f t="shared" si="32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353</v>
      </c>
      <c r="B134" s="674" t="s">
        <v>82</v>
      </c>
      <c r="C134" s="16">
        <v>4</v>
      </c>
      <c r="D134" s="16"/>
      <c r="E134" s="16"/>
      <c r="F134" s="20"/>
      <c r="G134" s="314">
        <v>3</v>
      </c>
      <c r="H134" s="501">
        <f t="shared" si="32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f>I134/15</f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354</v>
      </c>
      <c r="B135" s="674" t="s">
        <v>409</v>
      </c>
      <c r="C135" s="16"/>
      <c r="D135" s="16"/>
      <c r="E135" s="16"/>
      <c r="F135" s="20">
        <v>5</v>
      </c>
      <c r="G135" s="434">
        <v>1</v>
      </c>
      <c r="H135" s="501">
        <f t="shared" si="32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65</v>
      </c>
      <c r="O135" s="172" t="s">
        <v>65</v>
      </c>
      <c r="P135" s="176" t="s">
        <v>65</v>
      </c>
      <c r="Q135" s="175" t="s">
        <v>65</v>
      </c>
      <c r="R135" s="19">
        <f>I135/9</f>
        <v>2</v>
      </c>
      <c r="S135" s="182"/>
      <c r="T135" s="175" t="s">
        <v>65</v>
      </c>
      <c r="U135" s="172" t="s">
        <v>65</v>
      </c>
      <c r="V135" s="176" t="s">
        <v>65</v>
      </c>
      <c r="W135" s="181" t="s">
        <v>65</v>
      </c>
      <c r="X135" s="172" t="s">
        <v>65</v>
      </c>
      <c r="Y135" s="176" t="s">
        <v>65</v>
      </c>
      <c r="AC135" s="669"/>
    </row>
    <row r="136" spans="1:29" s="670" customFormat="1" ht="48.75" customHeight="1">
      <c r="A136" s="503" t="s">
        <v>355</v>
      </c>
      <c r="B136" s="18" t="s">
        <v>74</v>
      </c>
      <c r="C136" s="16"/>
      <c r="D136" s="16"/>
      <c r="E136" s="16"/>
      <c r="F136" s="20"/>
      <c r="G136" s="352">
        <f>SUM(G137:G139)</f>
        <v>11.5</v>
      </c>
      <c r="H136" s="501">
        <f t="shared" si="32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356</v>
      </c>
      <c r="B137" s="280" t="s">
        <v>74</v>
      </c>
      <c r="C137" s="16"/>
      <c r="D137" s="16">
        <v>7</v>
      </c>
      <c r="E137" s="16"/>
      <c r="F137" s="20"/>
      <c r="G137" s="809">
        <v>6</v>
      </c>
      <c r="H137" s="501">
        <f t="shared" si="32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65</v>
      </c>
      <c r="O137" s="172" t="s">
        <v>65</v>
      </c>
      <c r="P137" s="176" t="s">
        <v>65</v>
      </c>
      <c r="Q137" s="175" t="s">
        <v>65</v>
      </c>
      <c r="R137" s="172" t="s">
        <v>65</v>
      </c>
      <c r="S137" s="176"/>
      <c r="T137" s="175">
        <f>I137/15</f>
        <v>6</v>
      </c>
      <c r="U137" s="172"/>
      <c r="V137" s="176" t="s">
        <v>65</v>
      </c>
      <c r="W137" s="181"/>
      <c r="X137" s="172" t="s">
        <v>65</v>
      </c>
      <c r="Y137" s="176" t="s">
        <v>65</v>
      </c>
    </row>
    <row r="138" spans="1:25" s="669" customFormat="1" ht="42" customHeight="1">
      <c r="A138" s="91" t="s">
        <v>357</v>
      </c>
      <c r="B138" s="280" t="s">
        <v>74</v>
      </c>
      <c r="C138" s="16">
        <v>8</v>
      </c>
      <c r="D138" s="16"/>
      <c r="E138" s="16"/>
      <c r="F138" s="20"/>
      <c r="G138" s="809">
        <v>4</v>
      </c>
      <c r="H138" s="501">
        <f t="shared" si="32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65</v>
      </c>
      <c r="O138" s="172" t="s">
        <v>65</v>
      </c>
      <c r="P138" s="176" t="s">
        <v>65</v>
      </c>
      <c r="Q138" s="175"/>
      <c r="R138" s="172" t="s">
        <v>65</v>
      </c>
      <c r="S138" s="176" t="s">
        <v>65</v>
      </c>
      <c r="T138" s="175" t="s">
        <v>65</v>
      </c>
      <c r="U138" s="172">
        <f>I138/9</f>
        <v>6</v>
      </c>
      <c r="V138" s="176"/>
      <c r="W138" s="181"/>
      <c r="X138" s="172" t="s">
        <v>65</v>
      </c>
      <c r="Y138" s="176" t="s">
        <v>65</v>
      </c>
    </row>
    <row r="139" spans="1:25" s="669" customFormat="1" ht="57" customHeight="1">
      <c r="A139" s="503" t="s">
        <v>358</v>
      </c>
      <c r="B139" s="280" t="s">
        <v>410</v>
      </c>
      <c r="C139" s="675"/>
      <c r="D139" s="675"/>
      <c r="E139" s="16"/>
      <c r="F139" s="20">
        <v>9</v>
      </c>
      <c r="G139" s="434">
        <v>1.5</v>
      </c>
      <c r="H139" s="501">
        <f t="shared" si="32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65</v>
      </c>
      <c r="O139" s="172" t="s">
        <v>65</v>
      </c>
      <c r="P139" s="176" t="s">
        <v>65</v>
      </c>
      <c r="Q139" s="175" t="s">
        <v>65</v>
      </c>
      <c r="R139" s="172" t="s">
        <v>65</v>
      </c>
      <c r="S139" s="176" t="s">
        <v>65</v>
      </c>
      <c r="T139" s="175" t="s">
        <v>65</v>
      </c>
      <c r="U139" s="172"/>
      <c r="V139" s="176">
        <f>I139/9</f>
        <v>2</v>
      </c>
      <c r="W139" s="181"/>
      <c r="X139" s="172" t="s">
        <v>65</v>
      </c>
      <c r="Y139" s="176" t="s">
        <v>65</v>
      </c>
    </row>
    <row r="140" spans="1:25" s="669" customFormat="1" ht="45.75" customHeight="1">
      <c r="A140" s="503" t="s">
        <v>359</v>
      </c>
      <c r="B140" s="18" t="s">
        <v>83</v>
      </c>
      <c r="C140" s="16"/>
      <c r="D140" s="16"/>
      <c r="E140" s="16"/>
      <c r="F140" s="20"/>
      <c r="G140" s="352">
        <f>SUM(G141:G142)</f>
        <v>7.5</v>
      </c>
      <c r="H140" s="501">
        <f t="shared" si="32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360</v>
      </c>
      <c r="B141" s="280" t="s">
        <v>83</v>
      </c>
      <c r="C141" s="16"/>
      <c r="D141" s="16">
        <v>10</v>
      </c>
      <c r="E141" s="21"/>
      <c r="F141" s="499"/>
      <c r="G141" s="434">
        <v>4.5</v>
      </c>
      <c r="H141" s="501">
        <f t="shared" si="32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65</v>
      </c>
      <c r="O141" s="172" t="s">
        <v>65</v>
      </c>
      <c r="P141" s="176" t="s">
        <v>65</v>
      </c>
      <c r="Q141" s="175" t="s">
        <v>65</v>
      </c>
      <c r="R141" s="172" t="s">
        <v>65</v>
      </c>
      <c r="S141" s="176" t="s">
        <v>65</v>
      </c>
      <c r="T141" s="175" t="s">
        <v>65</v>
      </c>
      <c r="U141" s="172" t="s">
        <v>65</v>
      </c>
      <c r="V141" s="176" t="s">
        <v>65</v>
      </c>
      <c r="W141" s="181">
        <f>I141/15</f>
        <v>6</v>
      </c>
      <c r="X141" s="172" t="s">
        <v>65</v>
      </c>
      <c r="Y141" s="176" t="s">
        <v>65</v>
      </c>
    </row>
    <row r="142" spans="1:25" ht="18" customHeight="1">
      <c r="A142" s="91" t="s">
        <v>361</v>
      </c>
      <c r="B142" s="280" t="s">
        <v>72</v>
      </c>
      <c r="C142" s="16">
        <v>11</v>
      </c>
      <c r="D142" s="16"/>
      <c r="E142" s="16"/>
      <c r="F142" s="20"/>
      <c r="G142" s="434">
        <v>3</v>
      </c>
      <c r="H142" s="501">
        <f t="shared" si="32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65</v>
      </c>
      <c r="O142" s="172" t="s">
        <v>65</v>
      </c>
      <c r="P142" s="176" t="s">
        <v>65</v>
      </c>
      <c r="Q142" s="175" t="s">
        <v>65</v>
      </c>
      <c r="R142" s="172" t="s">
        <v>65</v>
      </c>
      <c r="S142" s="176" t="s">
        <v>65</v>
      </c>
      <c r="T142" s="175" t="s">
        <v>65</v>
      </c>
      <c r="U142" s="172" t="s">
        <v>65</v>
      </c>
      <c r="V142" s="176" t="s">
        <v>65</v>
      </c>
      <c r="W142" s="181"/>
      <c r="X142" s="27">
        <f>I142/9</f>
        <v>5</v>
      </c>
      <c r="Y142" s="176" t="s">
        <v>65</v>
      </c>
    </row>
    <row r="143" spans="1:25" ht="18" customHeight="1">
      <c r="A143" s="503" t="s">
        <v>362</v>
      </c>
      <c r="B143" s="18" t="s">
        <v>84</v>
      </c>
      <c r="C143" s="16"/>
      <c r="D143" s="16"/>
      <c r="E143" s="16"/>
      <c r="F143" s="20"/>
      <c r="G143" s="435">
        <f>G145+G144</f>
        <v>8</v>
      </c>
      <c r="H143" s="501">
        <f t="shared" si="32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363</v>
      </c>
      <c r="B144" s="280" t="s">
        <v>84</v>
      </c>
      <c r="C144" s="16"/>
      <c r="D144" s="16">
        <v>8</v>
      </c>
      <c r="E144" s="21"/>
      <c r="F144" s="499"/>
      <c r="G144" s="809">
        <v>4</v>
      </c>
      <c r="H144" s="501">
        <f t="shared" si="32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65</v>
      </c>
      <c r="O144" s="172" t="s">
        <v>65</v>
      </c>
      <c r="P144" s="176" t="s">
        <v>65</v>
      </c>
      <c r="Q144" s="175" t="s">
        <v>65</v>
      </c>
      <c r="R144" s="172" t="s">
        <v>65</v>
      </c>
      <c r="S144" s="176" t="s">
        <v>65</v>
      </c>
      <c r="T144" s="175" t="s">
        <v>65</v>
      </c>
      <c r="U144" s="172">
        <f>I144/9</f>
        <v>7</v>
      </c>
      <c r="V144" s="176" t="s">
        <v>65</v>
      </c>
      <c r="W144" s="181"/>
      <c r="X144" s="172" t="s">
        <v>65</v>
      </c>
      <c r="Y144" s="176" t="s">
        <v>65</v>
      </c>
    </row>
    <row r="145" spans="1:25" s="669" customFormat="1" ht="18" customHeight="1">
      <c r="A145" s="91" t="s">
        <v>364</v>
      </c>
      <c r="B145" s="420" t="s">
        <v>84</v>
      </c>
      <c r="C145" s="16">
        <v>9</v>
      </c>
      <c r="D145" s="16"/>
      <c r="E145" s="16"/>
      <c r="F145" s="20"/>
      <c r="G145" s="809">
        <v>4</v>
      </c>
      <c r="H145" s="501">
        <f t="shared" si="32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65</v>
      </c>
      <c r="O145" s="172" t="s">
        <v>65</v>
      </c>
      <c r="P145" s="176" t="s">
        <v>65</v>
      </c>
      <c r="Q145" s="175" t="s">
        <v>65</v>
      </c>
      <c r="R145" s="172" t="s">
        <v>65</v>
      </c>
      <c r="S145" s="176" t="s">
        <v>65</v>
      </c>
      <c r="T145" s="175" t="s">
        <v>65</v>
      </c>
      <c r="U145" s="172" t="s">
        <v>65</v>
      </c>
      <c r="V145" s="176">
        <f>I145/9</f>
        <v>6</v>
      </c>
      <c r="W145" s="181"/>
      <c r="X145" s="172"/>
      <c r="Y145" s="176" t="s">
        <v>65</v>
      </c>
    </row>
    <row r="146" spans="1:25" s="669" customFormat="1" ht="18" customHeight="1">
      <c r="A146" s="503" t="s">
        <v>365</v>
      </c>
      <c r="B146" s="18" t="s">
        <v>75</v>
      </c>
      <c r="C146" s="16"/>
      <c r="D146" s="16"/>
      <c r="E146" s="21"/>
      <c r="F146" s="499"/>
      <c r="G146" s="435">
        <f>G147+G148+G149</f>
        <v>9</v>
      </c>
      <c r="H146" s="501">
        <f t="shared" si="32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366</v>
      </c>
      <c r="B147" s="280" t="s">
        <v>75</v>
      </c>
      <c r="C147" s="51"/>
      <c r="D147" s="16">
        <v>8</v>
      </c>
      <c r="E147" s="21"/>
      <c r="F147" s="499"/>
      <c r="G147" s="809">
        <v>4.5</v>
      </c>
      <c r="H147" s="501">
        <f t="shared" si="32"/>
        <v>135</v>
      </c>
      <c r="I147" s="16">
        <f aca="true" t="shared" si="33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f>I147/9</f>
        <v>7</v>
      </c>
      <c r="V147" s="176"/>
      <c r="W147" s="677"/>
      <c r="X147" s="678"/>
      <c r="Y147" s="679"/>
    </row>
    <row r="148" spans="1:25" s="669" customFormat="1" ht="30" customHeight="1">
      <c r="A148" s="91" t="s">
        <v>367</v>
      </c>
      <c r="B148" s="674" t="s">
        <v>76</v>
      </c>
      <c r="C148" s="16">
        <v>9</v>
      </c>
      <c r="D148" s="16"/>
      <c r="E148" s="16"/>
      <c r="F148" s="20"/>
      <c r="G148" s="809">
        <v>3</v>
      </c>
      <c r="H148" s="501">
        <f t="shared" si="32"/>
        <v>90</v>
      </c>
      <c r="I148" s="16">
        <f t="shared" si="33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65</v>
      </c>
      <c r="O148" s="172" t="s">
        <v>65</v>
      </c>
      <c r="P148" s="176" t="s">
        <v>65</v>
      </c>
      <c r="Q148" s="175" t="s">
        <v>65</v>
      </c>
      <c r="R148" s="172" t="s">
        <v>65</v>
      </c>
      <c r="S148" s="176" t="s">
        <v>65</v>
      </c>
      <c r="T148" s="175" t="s">
        <v>65</v>
      </c>
      <c r="U148" s="172"/>
      <c r="V148" s="172">
        <f>I148/9</f>
        <v>5</v>
      </c>
      <c r="W148" s="181"/>
      <c r="X148" s="172" t="s">
        <v>65</v>
      </c>
      <c r="Y148" s="176" t="s">
        <v>65</v>
      </c>
    </row>
    <row r="149" spans="1:25" s="669" customFormat="1" ht="40.5" customHeight="1">
      <c r="A149" s="91" t="s">
        <v>368</v>
      </c>
      <c r="B149" s="674" t="s">
        <v>411</v>
      </c>
      <c r="C149" s="16"/>
      <c r="D149" s="16"/>
      <c r="E149" s="16">
        <v>10</v>
      </c>
      <c r="F149" s="20"/>
      <c r="G149" s="809">
        <v>1.5</v>
      </c>
      <c r="H149" s="501">
        <f t="shared" si="32"/>
        <v>45</v>
      </c>
      <c r="I149" s="16">
        <f t="shared" si="33"/>
        <v>30</v>
      </c>
      <c r="J149" s="16"/>
      <c r="K149" s="16"/>
      <c r="L149" s="16">
        <v>30</v>
      </c>
      <c r="M149" s="298">
        <f>H149-I149</f>
        <v>15</v>
      </c>
      <c r="N149" s="181" t="s">
        <v>65</v>
      </c>
      <c r="O149" s="172" t="s">
        <v>65</v>
      </c>
      <c r="P149" s="172" t="s">
        <v>65</v>
      </c>
      <c r="Q149" s="172" t="s">
        <v>65</v>
      </c>
      <c r="R149" s="172" t="s">
        <v>65</v>
      </c>
      <c r="S149" s="172" t="s">
        <v>65</v>
      </c>
      <c r="T149" s="172" t="s">
        <v>65</v>
      </c>
      <c r="U149" s="172" t="s">
        <v>65</v>
      </c>
      <c r="V149" s="172"/>
      <c r="W149" s="172">
        <f>I149/15</f>
        <v>2</v>
      </c>
      <c r="X149" s="172" t="s">
        <v>65</v>
      </c>
      <c r="Y149" s="172" t="s">
        <v>65</v>
      </c>
    </row>
    <row r="150" spans="1:25" s="669" customFormat="1" ht="42.75" customHeight="1">
      <c r="A150" s="503" t="s">
        <v>369</v>
      </c>
      <c r="B150" s="18" t="s">
        <v>70</v>
      </c>
      <c r="C150" s="16"/>
      <c r="D150" s="16">
        <v>12</v>
      </c>
      <c r="E150" s="16"/>
      <c r="F150" s="20"/>
      <c r="G150" s="435">
        <v>3</v>
      </c>
      <c r="H150" s="501">
        <f t="shared" si="32"/>
        <v>90</v>
      </c>
      <c r="I150" s="94">
        <f t="shared" si="33"/>
        <v>32</v>
      </c>
      <c r="J150" s="102">
        <v>16</v>
      </c>
      <c r="K150" s="102">
        <v>16</v>
      </c>
      <c r="L150" s="102"/>
      <c r="M150" s="507">
        <f aca="true" t="shared" si="34" ref="M150:M155">H150-I150</f>
        <v>58</v>
      </c>
      <c r="N150" s="181"/>
      <c r="O150" s="172" t="s">
        <v>65</v>
      </c>
      <c r="P150" s="176" t="s">
        <v>65</v>
      </c>
      <c r="Q150" s="175" t="s">
        <v>65</v>
      </c>
      <c r="R150" s="172" t="s">
        <v>65</v>
      </c>
      <c r="S150" s="176" t="s">
        <v>65</v>
      </c>
      <c r="T150" s="175"/>
      <c r="U150" s="172" t="s">
        <v>65</v>
      </c>
      <c r="V150" s="176" t="s">
        <v>65</v>
      </c>
      <c r="W150" s="175" t="s">
        <v>65</v>
      </c>
      <c r="X150" s="172" t="s">
        <v>65</v>
      </c>
      <c r="Y150" s="176">
        <f>I150/8</f>
        <v>4</v>
      </c>
    </row>
    <row r="151" spans="1:25" ht="55.5" customHeight="1">
      <c r="A151" s="503" t="s">
        <v>370</v>
      </c>
      <c r="B151" s="18" t="s">
        <v>371</v>
      </c>
      <c r="C151" s="16"/>
      <c r="D151" s="16">
        <v>11</v>
      </c>
      <c r="E151" s="16"/>
      <c r="F151" s="20"/>
      <c r="G151" s="435">
        <v>3</v>
      </c>
      <c r="H151" s="501">
        <f t="shared" si="32"/>
        <v>90</v>
      </c>
      <c r="I151" s="94">
        <f t="shared" si="33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f>I151/9</f>
        <v>5</v>
      </c>
      <c r="Y151" s="176"/>
    </row>
    <row r="152" spans="1:25" ht="50.25" customHeight="1">
      <c r="A152" s="503" t="s">
        <v>372</v>
      </c>
      <c r="B152" s="15" t="s">
        <v>93</v>
      </c>
      <c r="C152" s="16"/>
      <c r="D152" s="16"/>
      <c r="E152" s="16"/>
      <c r="F152" s="20"/>
      <c r="G152" s="435">
        <f>G154+G153</f>
        <v>3</v>
      </c>
      <c r="H152" s="501">
        <f t="shared" si="32"/>
        <v>90</v>
      </c>
      <c r="I152" s="94">
        <f t="shared" si="33"/>
        <v>48</v>
      </c>
      <c r="J152" s="93"/>
      <c r="K152" s="93"/>
      <c r="L152" s="93">
        <f>L153+L154</f>
        <v>48</v>
      </c>
      <c r="M152" s="507">
        <f t="shared" si="34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373</v>
      </c>
      <c r="B153" s="280" t="s">
        <v>93</v>
      </c>
      <c r="C153" s="16"/>
      <c r="D153" s="16">
        <v>10</v>
      </c>
      <c r="E153" s="16"/>
      <c r="F153" s="20"/>
      <c r="G153" s="434">
        <v>2</v>
      </c>
      <c r="H153" s="501">
        <f t="shared" si="32"/>
        <v>60</v>
      </c>
      <c r="I153" s="27">
        <v>30</v>
      </c>
      <c r="J153" s="16"/>
      <c r="K153" s="16"/>
      <c r="L153" s="16">
        <v>30</v>
      </c>
      <c r="M153" s="298">
        <f t="shared" si="34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f>I153/15</f>
        <v>2</v>
      </c>
      <c r="X153" s="172"/>
      <c r="Y153" s="176"/>
    </row>
    <row r="154" spans="1:25" ht="18.75" customHeight="1">
      <c r="A154" s="40" t="s">
        <v>374</v>
      </c>
      <c r="B154" s="280" t="s">
        <v>96</v>
      </c>
      <c r="C154" s="16"/>
      <c r="D154" s="16"/>
      <c r="E154" s="16"/>
      <c r="F154" s="20">
        <v>11</v>
      </c>
      <c r="G154" s="434">
        <v>1</v>
      </c>
      <c r="H154" s="501">
        <f t="shared" si="32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34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f>I154/9</f>
        <v>2</v>
      </c>
      <c r="Y154" s="176"/>
    </row>
    <row r="155" spans="1:25" ht="18.75" customHeight="1" thickBot="1">
      <c r="A155" s="503" t="s">
        <v>375</v>
      </c>
      <c r="B155" s="15" t="s">
        <v>71</v>
      </c>
      <c r="C155" s="16">
        <v>12</v>
      </c>
      <c r="D155" s="16"/>
      <c r="E155" s="16"/>
      <c r="F155" s="20"/>
      <c r="G155" s="843">
        <v>2.5</v>
      </c>
      <c r="H155" s="501">
        <f t="shared" si="32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34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f>I155/8</f>
        <v>5</v>
      </c>
    </row>
    <row r="156" spans="1:25" ht="18.75" customHeight="1" thickBot="1">
      <c r="A156" s="1979"/>
      <c r="B156" s="1980"/>
      <c r="C156" s="1980"/>
      <c r="D156" s="1980"/>
      <c r="E156" s="1980"/>
      <c r="F156" s="1981"/>
      <c r="G156" s="504">
        <f>G127+G128+G129+G132+G133+G136+G140+G143+G146+G150+G151+G152+G155</f>
        <v>73</v>
      </c>
      <c r="H156" s="504">
        <f aca="true" t="shared" si="35" ref="H156:M156">H127+H128+H129+H132+H133+H136+H140+H143+H146+H150+H151+H152+H155</f>
        <v>2190</v>
      </c>
      <c r="I156" s="504">
        <f t="shared" si="35"/>
        <v>1083</v>
      </c>
      <c r="J156" s="504">
        <f t="shared" si="35"/>
        <v>452</v>
      </c>
      <c r="K156" s="504">
        <f t="shared" si="35"/>
        <v>186</v>
      </c>
      <c r="L156" s="504">
        <f t="shared" si="35"/>
        <v>445</v>
      </c>
      <c r="M156" s="504">
        <f t="shared" si="35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36" ref="T156:Y156">SUM(T127:T155)</f>
        <v>12</v>
      </c>
      <c r="U156" s="608">
        <f t="shared" si="36"/>
        <v>20</v>
      </c>
      <c r="V156" s="608">
        <f t="shared" si="36"/>
        <v>20</v>
      </c>
      <c r="W156" s="608">
        <f t="shared" si="36"/>
        <v>16</v>
      </c>
      <c r="X156" s="609">
        <f t="shared" si="36"/>
        <v>12</v>
      </c>
      <c r="Y156" s="610">
        <f t="shared" si="36"/>
        <v>9</v>
      </c>
    </row>
    <row r="157" spans="1:25" ht="18.75" customHeight="1" thickBot="1">
      <c r="A157" s="1974" t="s">
        <v>412</v>
      </c>
      <c r="B157" s="1975"/>
      <c r="C157" s="1975"/>
      <c r="D157" s="1975"/>
      <c r="E157" s="1975"/>
      <c r="F157" s="1975"/>
      <c r="G157" s="1975"/>
      <c r="H157" s="1975"/>
      <c r="I157" s="1975"/>
      <c r="J157" s="1975"/>
      <c r="K157" s="1975"/>
      <c r="L157" s="1975"/>
      <c r="M157" s="1975"/>
      <c r="N157" s="1975"/>
      <c r="O157" s="1975"/>
      <c r="P157" s="1975"/>
      <c r="Q157" s="1975"/>
      <c r="R157" s="1975"/>
      <c r="S157" s="1975"/>
      <c r="T157" s="1975"/>
      <c r="U157" s="1975"/>
      <c r="V157" s="1975"/>
      <c r="W157" s="1975"/>
      <c r="X157" s="1975"/>
      <c r="Y157" s="1976"/>
    </row>
    <row r="158" spans="1:25" ht="48.75" customHeight="1">
      <c r="A158" s="506" t="s">
        <v>345</v>
      </c>
      <c r="B158" s="681" t="s">
        <v>180</v>
      </c>
      <c r="C158" s="46"/>
      <c r="D158" s="46">
        <v>7</v>
      </c>
      <c r="E158" s="14"/>
      <c r="F158" s="432"/>
      <c r="G158" s="748">
        <v>3.5</v>
      </c>
      <c r="H158" s="50">
        <f aca="true" t="shared" si="37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38" ref="M158:M164">H158-I158</f>
        <v>60</v>
      </c>
      <c r="N158" s="185"/>
      <c r="O158" s="682"/>
      <c r="P158" s="683"/>
      <c r="Q158" s="185"/>
      <c r="R158" s="682"/>
      <c r="S158" s="683"/>
      <c r="T158" s="44">
        <f>I158/15</f>
        <v>3</v>
      </c>
      <c r="U158" s="52"/>
      <c r="V158" s="53"/>
      <c r="W158" s="105"/>
      <c r="X158" s="52"/>
      <c r="Y158" s="53"/>
    </row>
    <row r="159" spans="1:25" s="671" customFormat="1" ht="31.5">
      <c r="A159" s="612" t="s">
        <v>346</v>
      </c>
      <c r="B159" s="18" t="s">
        <v>179</v>
      </c>
      <c r="C159" s="613"/>
      <c r="D159" s="613"/>
      <c r="E159" s="424"/>
      <c r="F159" s="614"/>
      <c r="G159" s="352">
        <f>SUM(G160:G161)</f>
        <v>3</v>
      </c>
      <c r="H159" s="501">
        <f t="shared" si="37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376</v>
      </c>
      <c r="B160" s="280" t="s">
        <v>179</v>
      </c>
      <c r="C160" s="16"/>
      <c r="D160" s="16">
        <v>8</v>
      </c>
      <c r="E160" s="16"/>
      <c r="F160" s="20"/>
      <c r="G160" s="815">
        <v>1.5</v>
      </c>
      <c r="H160" s="297">
        <f t="shared" si="37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38"/>
        <v>29</v>
      </c>
      <c r="N160" s="175"/>
      <c r="O160" s="172"/>
      <c r="P160" s="176"/>
      <c r="Q160" s="175"/>
      <c r="R160" s="172"/>
      <c r="S160" s="176"/>
      <c r="T160" s="684"/>
      <c r="U160" s="27">
        <f>I160/9</f>
        <v>1.7777777777777777</v>
      </c>
      <c r="V160" s="190"/>
      <c r="W160" s="26"/>
      <c r="X160" s="172"/>
      <c r="Y160" s="176"/>
    </row>
    <row r="161" spans="1:25" s="671" customFormat="1" ht="43.5" customHeight="1">
      <c r="A161" s="143" t="s">
        <v>377</v>
      </c>
      <c r="B161" s="280" t="s">
        <v>179</v>
      </c>
      <c r="C161" s="16">
        <v>9</v>
      </c>
      <c r="D161" s="16"/>
      <c r="E161" s="16"/>
      <c r="F161" s="20"/>
      <c r="G161" s="815">
        <v>1.5</v>
      </c>
      <c r="H161" s="297">
        <f t="shared" si="37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f>I161/9</f>
        <v>1.7777777777777777</v>
      </c>
      <c r="W161" s="26"/>
      <c r="X161" s="172"/>
      <c r="Y161" s="176"/>
    </row>
    <row r="162" spans="1:25" s="671" customFormat="1" ht="25.5" customHeight="1">
      <c r="A162" s="612" t="s">
        <v>378</v>
      </c>
      <c r="B162" s="620" t="s">
        <v>181</v>
      </c>
      <c r="C162" s="22"/>
      <c r="D162" s="22">
        <v>10</v>
      </c>
      <c r="E162" s="16"/>
      <c r="F162" s="20"/>
      <c r="G162" s="314">
        <v>3</v>
      </c>
      <c r="H162" s="297">
        <f t="shared" si="37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38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f>I162/15</f>
        <v>3</v>
      </c>
      <c r="X162" s="27"/>
      <c r="Y162" s="39"/>
    </row>
    <row r="163" spans="1:25" s="671" customFormat="1" ht="38.25" customHeight="1">
      <c r="A163" s="612" t="s">
        <v>379</v>
      </c>
      <c r="B163" s="15" t="s">
        <v>183</v>
      </c>
      <c r="C163" s="272"/>
      <c r="D163" s="272">
        <v>11</v>
      </c>
      <c r="E163" s="171"/>
      <c r="F163" s="604"/>
      <c r="G163" s="314">
        <v>3</v>
      </c>
      <c r="H163" s="297">
        <f t="shared" si="37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f>I163/9</f>
        <v>4</v>
      </c>
      <c r="Y163" s="623"/>
    </row>
    <row r="164" spans="1:25" s="671" customFormat="1" ht="38.25" customHeight="1" thickBot="1">
      <c r="A164" s="612" t="s">
        <v>380</v>
      </c>
      <c r="B164" s="625" t="s">
        <v>381</v>
      </c>
      <c r="C164" s="25">
        <v>12</v>
      </c>
      <c r="D164" s="25"/>
      <c r="E164" s="25"/>
      <c r="F164" s="433"/>
      <c r="G164" s="320">
        <v>2</v>
      </c>
      <c r="H164" s="471">
        <f t="shared" si="37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38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f>I164/8</f>
        <v>4</v>
      </c>
    </row>
    <row r="165" spans="1:25" s="671" customFormat="1" ht="48.75" customHeight="1" thickBot="1">
      <c r="A165" s="1977" t="s">
        <v>382</v>
      </c>
      <c r="B165" s="1960"/>
      <c r="C165" s="1960"/>
      <c r="D165" s="1960"/>
      <c r="E165" s="1960"/>
      <c r="F165" s="1960"/>
      <c r="G165" s="1960"/>
      <c r="H165" s="1960"/>
      <c r="I165" s="1960"/>
      <c r="J165" s="1960"/>
      <c r="K165" s="1960"/>
      <c r="L165" s="1960"/>
      <c r="M165" s="1960"/>
      <c r="N165" s="1960"/>
      <c r="O165" s="1960"/>
      <c r="P165" s="1960"/>
      <c r="Q165" s="1960"/>
      <c r="R165" s="1960"/>
      <c r="S165" s="1960"/>
      <c r="T165" s="1960"/>
      <c r="U165" s="1960"/>
      <c r="V165" s="1960"/>
      <c r="W165" s="1960"/>
      <c r="X165" s="1960"/>
      <c r="Y165" s="1961"/>
    </row>
    <row r="166" spans="1:25" ht="31.5">
      <c r="A166" s="719" t="s">
        <v>383</v>
      </c>
      <c r="B166" s="265" t="s">
        <v>77</v>
      </c>
      <c r="C166" s="424"/>
      <c r="D166" s="424">
        <v>7</v>
      </c>
      <c r="E166" s="424"/>
      <c r="F166" s="614"/>
      <c r="G166" s="748">
        <v>3.5</v>
      </c>
      <c r="H166" s="50">
        <f t="shared" si="37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39" ref="M166:M171">H166-I166</f>
        <v>60</v>
      </c>
      <c r="N166" s="268"/>
      <c r="O166" s="269"/>
      <c r="P166" s="488"/>
      <c r="Q166" s="268"/>
      <c r="R166" s="269"/>
      <c r="S166" s="488"/>
      <c r="T166" s="44">
        <f>I166/15</f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384</v>
      </c>
      <c r="B167" s="18" t="s">
        <v>115</v>
      </c>
      <c r="C167" s="424"/>
      <c r="D167" s="424">
        <v>8</v>
      </c>
      <c r="E167" s="424"/>
      <c r="F167" s="614"/>
      <c r="G167" s="815">
        <v>1.5</v>
      </c>
      <c r="H167" s="297">
        <f t="shared" si="37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39"/>
        <v>29</v>
      </c>
      <c r="N167" s="268"/>
      <c r="O167" s="269"/>
      <c r="P167" s="488"/>
      <c r="Q167" s="268"/>
      <c r="R167" s="269"/>
      <c r="S167" s="488"/>
      <c r="T167" s="615"/>
      <c r="U167" s="27">
        <f>I167/9</f>
        <v>1.7777777777777777</v>
      </c>
      <c r="V167" s="617"/>
      <c r="W167" s="618"/>
      <c r="X167" s="619"/>
      <c r="Y167" s="617"/>
    </row>
    <row r="168" spans="1:25" ht="27.75" customHeight="1">
      <c r="A168" s="719" t="s">
        <v>385</v>
      </c>
      <c r="B168" s="18" t="s">
        <v>94</v>
      </c>
      <c r="C168" s="424">
        <v>9</v>
      </c>
      <c r="D168" s="424"/>
      <c r="E168" s="424"/>
      <c r="F168" s="614"/>
      <c r="G168" s="815">
        <v>1.5</v>
      </c>
      <c r="H168" s="297">
        <f t="shared" si="37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39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f>I168/9</f>
        <v>1.7777777777777777</v>
      </c>
      <c r="W168" s="618"/>
      <c r="X168" s="619"/>
      <c r="Y168" s="617"/>
    </row>
    <row r="169" spans="1:25" ht="43.5" customHeight="1">
      <c r="A169" s="719" t="s">
        <v>386</v>
      </c>
      <c r="B169" s="509" t="s">
        <v>182</v>
      </c>
      <c r="C169" s="424"/>
      <c r="D169" s="424">
        <v>10</v>
      </c>
      <c r="E169" s="424"/>
      <c r="F169" s="614"/>
      <c r="G169" s="314">
        <v>3</v>
      </c>
      <c r="H169" s="297">
        <f t="shared" si="37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39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f>I169/15</f>
        <v>3</v>
      </c>
      <c r="X169" s="619"/>
      <c r="Y169" s="617"/>
    </row>
    <row r="170" spans="1:25" ht="42" customHeight="1">
      <c r="A170" s="719" t="s">
        <v>387</v>
      </c>
      <c r="B170" s="509" t="s">
        <v>91</v>
      </c>
      <c r="C170" s="16"/>
      <c r="D170" s="16">
        <v>11</v>
      </c>
      <c r="E170" s="16"/>
      <c r="F170" s="20"/>
      <c r="G170" s="314">
        <v>3</v>
      </c>
      <c r="H170" s="297">
        <f t="shared" si="37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39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f>I170/9</f>
        <v>4</v>
      </c>
      <c r="Y170" s="39"/>
    </row>
    <row r="171" spans="1:25" ht="42.75" customHeight="1" thickBot="1">
      <c r="A171" s="719" t="s">
        <v>388</v>
      </c>
      <c r="B171" s="18" t="s">
        <v>92</v>
      </c>
      <c r="C171" s="16">
        <v>12</v>
      </c>
      <c r="D171" s="16"/>
      <c r="E171" s="16"/>
      <c r="F171" s="20"/>
      <c r="G171" s="320">
        <v>2</v>
      </c>
      <c r="H171" s="471">
        <f t="shared" si="37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39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f>I171/8</f>
        <v>4</v>
      </c>
    </row>
    <row r="172" spans="1:25" ht="16.5" thickBot="1">
      <c r="A172" s="1953" t="s">
        <v>389</v>
      </c>
      <c r="B172" s="1954"/>
      <c r="C172" s="1954"/>
      <c r="D172" s="1954"/>
      <c r="E172" s="1954"/>
      <c r="F172" s="1955"/>
      <c r="G172" s="504">
        <f>G156+G166+G167+G168+G169+G170+G171</f>
        <v>87.5</v>
      </c>
      <c r="H172" s="513">
        <f aca="true" t="shared" si="40" ref="H172:M172">H156+H166+H167+H168+H169+H170+H171</f>
        <v>2625</v>
      </c>
      <c r="I172" s="513">
        <f t="shared" si="40"/>
        <v>1273</v>
      </c>
      <c r="J172" s="513">
        <f t="shared" si="40"/>
        <v>532</v>
      </c>
      <c r="K172" s="513">
        <f t="shared" si="40"/>
        <v>250</v>
      </c>
      <c r="L172" s="513">
        <f t="shared" si="40"/>
        <v>491</v>
      </c>
      <c r="M172" s="513">
        <f t="shared" si="40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21.77777777777778</v>
      </c>
      <c r="V172" s="505">
        <f>V156+V161</f>
        <v>21.77777777777778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1959" t="s">
        <v>317</v>
      </c>
      <c r="B173" s="1960"/>
      <c r="C173" s="1960"/>
      <c r="D173" s="1960"/>
      <c r="E173" s="1960"/>
      <c r="F173" s="1960"/>
      <c r="G173" s="1960"/>
      <c r="H173" s="1960"/>
      <c r="I173" s="1960"/>
      <c r="J173" s="1960"/>
      <c r="K173" s="1960"/>
      <c r="L173" s="1960"/>
      <c r="M173" s="1960"/>
      <c r="N173" s="1960"/>
      <c r="O173" s="1960"/>
      <c r="P173" s="1960"/>
      <c r="Q173" s="1960"/>
      <c r="R173" s="1960"/>
      <c r="S173" s="1960"/>
      <c r="T173" s="1960"/>
      <c r="U173" s="1960"/>
      <c r="V173" s="1960"/>
      <c r="W173" s="1960"/>
      <c r="X173" s="1960"/>
      <c r="Y173" s="1961"/>
    </row>
    <row r="174" spans="1:25" ht="37.5" customHeight="1">
      <c r="A174" s="411" t="s">
        <v>169</v>
      </c>
      <c r="B174" s="412" t="s">
        <v>70</v>
      </c>
      <c r="C174" s="413"/>
      <c r="D174" s="266">
        <v>11</v>
      </c>
      <c r="E174" s="266"/>
      <c r="F174" s="427"/>
      <c r="G174" s="720">
        <v>1.5</v>
      </c>
      <c r="H174" s="727">
        <f aca="true" t="shared" si="41" ref="H174:H200">G174*30</f>
        <v>45</v>
      </c>
      <c r="I174" s="728">
        <v>27</v>
      </c>
      <c r="J174" s="729">
        <v>18</v>
      </c>
      <c r="K174" s="730">
        <v>9</v>
      </c>
      <c r="L174" s="730"/>
      <c r="M174" s="731">
        <f>H174-I174</f>
        <v>18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</row>
    <row r="175" spans="1:25" ht="43.5" customHeight="1">
      <c r="A175" s="40" t="s">
        <v>170</v>
      </c>
      <c r="B175" s="410" t="s">
        <v>231</v>
      </c>
      <c r="C175" s="93"/>
      <c r="D175" s="93"/>
      <c r="E175" s="93"/>
      <c r="F175" s="428"/>
      <c r="G175" s="627">
        <f>G176+G177</f>
        <v>3.5</v>
      </c>
      <c r="H175" s="732">
        <f t="shared" si="41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</row>
    <row r="176" spans="1:25" ht="30" customHeight="1">
      <c r="A176" s="40" t="s">
        <v>232</v>
      </c>
      <c r="B176" s="280" t="s">
        <v>231</v>
      </c>
      <c r="C176" s="16"/>
      <c r="D176" s="16">
        <v>10</v>
      </c>
      <c r="E176" s="16"/>
      <c r="F176" s="429"/>
      <c r="G176" s="721">
        <v>2.5</v>
      </c>
      <c r="H176" s="297">
        <f t="shared" si="41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42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</row>
    <row r="177" spans="1:25" ht="39" customHeight="1">
      <c r="A177" s="40" t="s">
        <v>233</v>
      </c>
      <c r="B177" s="280" t="s">
        <v>231</v>
      </c>
      <c r="C177" s="16">
        <v>11</v>
      </c>
      <c r="D177" s="16"/>
      <c r="E177" s="16"/>
      <c r="F177" s="429"/>
      <c r="G177" s="721">
        <v>1</v>
      </c>
      <c r="H177" s="297">
        <f t="shared" si="41"/>
        <v>30</v>
      </c>
      <c r="I177" s="42">
        <v>18</v>
      </c>
      <c r="J177" s="27">
        <v>9</v>
      </c>
      <c r="K177" s="16">
        <v>9</v>
      </c>
      <c r="L177" s="16"/>
      <c r="M177" s="298">
        <f t="shared" si="42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</row>
    <row r="178" spans="1:25" ht="28.5" customHeight="1">
      <c r="A178" s="40" t="s">
        <v>171</v>
      </c>
      <c r="B178" s="410" t="s">
        <v>234</v>
      </c>
      <c r="C178" s="16">
        <v>10</v>
      </c>
      <c r="D178" s="93"/>
      <c r="E178" s="93"/>
      <c r="F178" s="428"/>
      <c r="G178" s="627">
        <v>4</v>
      </c>
      <c r="H178" s="501">
        <f t="shared" si="41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42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</row>
    <row r="179" spans="1:25" s="793" customFormat="1" ht="20.25" customHeight="1">
      <c r="A179" s="782" t="s">
        <v>172</v>
      </c>
      <c r="B179" s="783" t="s">
        <v>235</v>
      </c>
      <c r="C179" s="784"/>
      <c r="D179" s="784"/>
      <c r="E179" s="784"/>
      <c r="F179" s="785"/>
      <c r="G179" s="816">
        <v>7.5</v>
      </c>
      <c r="H179" s="786">
        <f t="shared" si="41"/>
        <v>225</v>
      </c>
      <c r="I179" s="787">
        <f>I180+I181+I182</f>
        <v>90</v>
      </c>
      <c r="J179" s="787">
        <f>J180+J181+J182</f>
        <v>54</v>
      </c>
      <c r="K179" s="787">
        <f>K180+K181+K182</f>
        <v>18</v>
      </c>
      <c r="L179" s="787">
        <f>L180+L181+L182</f>
        <v>18</v>
      </c>
      <c r="M179" s="788">
        <f t="shared" si="42"/>
        <v>135</v>
      </c>
      <c r="N179" s="789"/>
      <c r="O179" s="790"/>
      <c r="P179" s="791"/>
      <c r="Q179" s="792"/>
      <c r="R179" s="790"/>
      <c r="S179" s="791"/>
      <c r="T179" s="792"/>
      <c r="U179" s="790"/>
      <c r="V179" s="791"/>
      <c r="W179" s="792"/>
      <c r="X179" s="790"/>
      <c r="Y179" s="791"/>
    </row>
    <row r="180" spans="1:25" s="793" customFormat="1" ht="20.25" customHeight="1">
      <c r="A180" s="782" t="s">
        <v>236</v>
      </c>
      <c r="B180" s="794" t="s">
        <v>235</v>
      </c>
      <c r="C180" s="790"/>
      <c r="D180" s="790">
        <v>8</v>
      </c>
      <c r="E180" s="790"/>
      <c r="F180" s="795"/>
      <c r="G180" s="817">
        <v>4.5</v>
      </c>
      <c r="H180" s="796">
        <f t="shared" si="41"/>
        <v>135</v>
      </c>
      <c r="I180" s="797">
        <v>54</v>
      </c>
      <c r="J180" s="798">
        <v>36</v>
      </c>
      <c r="K180" s="790">
        <v>18</v>
      </c>
      <c r="L180" s="790"/>
      <c r="M180" s="799">
        <f t="shared" si="42"/>
        <v>81</v>
      </c>
      <c r="N180" s="789"/>
      <c r="O180" s="790"/>
      <c r="P180" s="791"/>
      <c r="Q180" s="792"/>
      <c r="R180" s="790"/>
      <c r="S180" s="791"/>
      <c r="T180" s="792"/>
      <c r="U180" s="790">
        <v>6</v>
      </c>
      <c r="V180" s="791"/>
      <c r="W180" s="792"/>
      <c r="X180" s="790"/>
      <c r="Y180" s="791"/>
    </row>
    <row r="181" spans="1:25" s="793" customFormat="1" ht="20.25" customHeight="1">
      <c r="A181" s="782" t="s">
        <v>237</v>
      </c>
      <c r="B181" s="794" t="s">
        <v>235</v>
      </c>
      <c r="C181" s="790">
        <v>9</v>
      </c>
      <c r="D181" s="790"/>
      <c r="E181" s="790"/>
      <c r="F181" s="795"/>
      <c r="G181" s="817">
        <v>2</v>
      </c>
      <c r="H181" s="796">
        <f t="shared" si="41"/>
        <v>60</v>
      </c>
      <c r="I181" s="797">
        <v>27</v>
      </c>
      <c r="J181" s="798">
        <v>18</v>
      </c>
      <c r="K181" s="790"/>
      <c r="L181" s="790">
        <v>9</v>
      </c>
      <c r="M181" s="799">
        <f t="shared" si="42"/>
        <v>33</v>
      </c>
      <c r="N181" s="789"/>
      <c r="O181" s="790"/>
      <c r="P181" s="791"/>
      <c r="Q181" s="792"/>
      <c r="R181" s="790"/>
      <c r="S181" s="791"/>
      <c r="T181" s="792"/>
      <c r="U181" s="790"/>
      <c r="V181" s="791">
        <v>4</v>
      </c>
      <c r="W181" s="792"/>
      <c r="X181" s="790"/>
      <c r="Y181" s="791"/>
    </row>
    <row r="182" spans="1:25" ht="24" customHeight="1">
      <c r="A182" s="40" t="s">
        <v>173</v>
      </c>
      <c r="B182" s="18" t="s">
        <v>238</v>
      </c>
      <c r="C182" s="16"/>
      <c r="D182" s="16"/>
      <c r="E182" s="16"/>
      <c r="F182" s="429">
        <v>9</v>
      </c>
      <c r="G182" s="818">
        <v>1</v>
      </c>
      <c r="H182" s="736">
        <f t="shared" si="41"/>
        <v>30</v>
      </c>
      <c r="I182" s="42">
        <v>9</v>
      </c>
      <c r="J182" s="27"/>
      <c r="K182" s="16"/>
      <c r="L182" s="16">
        <v>9</v>
      </c>
      <c r="M182" s="298">
        <f t="shared" si="42"/>
        <v>21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174</v>
      </c>
      <c r="B183" s="410" t="s">
        <v>239</v>
      </c>
      <c r="C183" s="93"/>
      <c r="D183" s="93"/>
      <c r="E183" s="93"/>
      <c r="F183" s="428"/>
      <c r="G183" s="627">
        <f>G184+G185</f>
        <v>4</v>
      </c>
      <c r="H183" s="735">
        <f t="shared" si="41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175</v>
      </c>
      <c r="B184" s="280" t="s">
        <v>239</v>
      </c>
      <c r="C184" s="16"/>
      <c r="D184" s="16"/>
      <c r="E184" s="16"/>
      <c r="F184" s="429"/>
      <c r="G184" s="721">
        <v>1</v>
      </c>
      <c r="H184" s="736">
        <f t="shared" si="41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176</v>
      </c>
      <c r="B185" s="280" t="s">
        <v>239</v>
      </c>
      <c r="C185" s="16">
        <v>12</v>
      </c>
      <c r="D185" s="16"/>
      <c r="E185" s="16"/>
      <c r="F185" s="429"/>
      <c r="G185" s="818">
        <v>3</v>
      </c>
      <c r="H185" s="736">
        <f t="shared" si="41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198</v>
      </c>
      <c r="B186" s="410" t="s">
        <v>240</v>
      </c>
      <c r="C186" s="41"/>
      <c r="D186" s="16">
        <v>11</v>
      </c>
      <c r="E186" s="93"/>
      <c r="F186" s="517"/>
      <c r="G186" s="627">
        <v>1</v>
      </c>
      <c r="H186" s="735">
        <f t="shared" si="41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793" customFormat="1" ht="20.25" customHeight="1">
      <c r="A187" s="782" t="s">
        <v>199</v>
      </c>
      <c r="B187" s="783" t="s">
        <v>241</v>
      </c>
      <c r="C187" s="784"/>
      <c r="D187" s="784"/>
      <c r="E187" s="784"/>
      <c r="F187" s="785"/>
      <c r="G187" s="816">
        <f>G188+G189+G190</f>
        <v>7.5</v>
      </c>
      <c r="H187" s="786">
        <f t="shared" si="41"/>
        <v>225</v>
      </c>
      <c r="I187" s="800">
        <f>I188+I189+I190</f>
        <v>114</v>
      </c>
      <c r="J187" s="800">
        <f>J188+J189</f>
        <v>57</v>
      </c>
      <c r="K187" s="800">
        <f>K188+K189</f>
        <v>33</v>
      </c>
      <c r="L187" s="800">
        <f>L188+L189+L190</f>
        <v>24</v>
      </c>
      <c r="M187" s="801">
        <f>M188+M189+M190</f>
        <v>111</v>
      </c>
      <c r="N187" s="789"/>
      <c r="O187" s="790"/>
      <c r="P187" s="791"/>
      <c r="Q187" s="792"/>
      <c r="R187" s="790"/>
      <c r="S187" s="791"/>
      <c r="T187" s="792"/>
      <c r="U187" s="790"/>
      <c r="V187" s="791"/>
      <c r="W187" s="792"/>
      <c r="X187" s="790"/>
      <c r="Y187" s="791"/>
    </row>
    <row r="188" spans="1:25" s="793" customFormat="1" ht="20.25" customHeight="1">
      <c r="A188" s="782" t="s">
        <v>201</v>
      </c>
      <c r="B188" s="794" t="s">
        <v>241</v>
      </c>
      <c r="C188" s="790"/>
      <c r="D188" s="790">
        <v>9</v>
      </c>
      <c r="E188" s="790"/>
      <c r="F188" s="795"/>
      <c r="G188" s="817">
        <v>3</v>
      </c>
      <c r="H188" s="796">
        <f t="shared" si="41"/>
        <v>90</v>
      </c>
      <c r="I188" s="797">
        <f>J188+K188+L188</f>
        <v>45</v>
      </c>
      <c r="J188" s="798">
        <v>27</v>
      </c>
      <c r="K188" s="790">
        <v>18</v>
      </c>
      <c r="L188" s="790"/>
      <c r="M188" s="791">
        <f>H188-I188</f>
        <v>45</v>
      </c>
      <c r="N188" s="789"/>
      <c r="O188" s="790"/>
      <c r="P188" s="791"/>
      <c r="Q188" s="792"/>
      <c r="R188" s="790"/>
      <c r="S188" s="791"/>
      <c r="T188" s="792"/>
      <c r="U188" s="790"/>
      <c r="V188" s="791">
        <v>7</v>
      </c>
      <c r="W188" s="792"/>
      <c r="X188" s="790"/>
      <c r="Y188" s="791"/>
    </row>
    <row r="189" spans="1:25" s="793" customFormat="1" ht="20.25" customHeight="1">
      <c r="A189" s="782" t="s">
        <v>202</v>
      </c>
      <c r="B189" s="794" t="s">
        <v>241</v>
      </c>
      <c r="C189" s="790">
        <v>10</v>
      </c>
      <c r="D189" s="790"/>
      <c r="E189" s="790"/>
      <c r="F189" s="795"/>
      <c r="G189" s="817">
        <v>3.5</v>
      </c>
      <c r="H189" s="796">
        <f t="shared" si="41"/>
        <v>105</v>
      </c>
      <c r="I189" s="797">
        <f>J189+K189+L189</f>
        <v>60</v>
      </c>
      <c r="J189" s="798">
        <v>30</v>
      </c>
      <c r="K189" s="790">
        <v>15</v>
      </c>
      <c r="L189" s="790">
        <v>15</v>
      </c>
      <c r="M189" s="791">
        <f>H189-I189</f>
        <v>45</v>
      </c>
      <c r="N189" s="789"/>
      <c r="O189" s="790"/>
      <c r="P189" s="791"/>
      <c r="Q189" s="792"/>
      <c r="R189" s="790"/>
      <c r="S189" s="791"/>
      <c r="T189" s="792"/>
      <c r="U189" s="790"/>
      <c r="V189" s="791"/>
      <c r="W189" s="792">
        <v>4</v>
      </c>
      <c r="X189" s="790"/>
      <c r="Y189" s="791"/>
    </row>
    <row r="190" spans="1:25" ht="34.5" customHeight="1">
      <c r="A190" s="40" t="s">
        <v>200</v>
      </c>
      <c r="B190" s="518" t="s">
        <v>242</v>
      </c>
      <c r="C190" s="519"/>
      <c r="D190" s="519"/>
      <c r="E190" s="519"/>
      <c r="F190" s="520">
        <v>11</v>
      </c>
      <c r="G190" s="819">
        <v>1</v>
      </c>
      <c r="H190" s="737">
        <f t="shared" si="41"/>
        <v>30</v>
      </c>
      <c r="I190" s="521">
        <v>9</v>
      </c>
      <c r="J190" s="512"/>
      <c r="K190" s="519"/>
      <c r="L190" s="519">
        <v>9</v>
      </c>
      <c r="M190" s="738">
        <f>H190-I190</f>
        <v>21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243</v>
      </c>
      <c r="B191" s="410" t="s">
        <v>244</v>
      </c>
      <c r="C191" s="16">
        <v>8</v>
      </c>
      <c r="D191" s="16"/>
      <c r="E191" s="16"/>
      <c r="F191" s="428"/>
      <c r="G191" s="820">
        <v>5</v>
      </c>
      <c r="H191" s="735">
        <f t="shared" si="41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245</v>
      </c>
      <c r="B192" s="410" t="s">
        <v>183</v>
      </c>
      <c r="C192" s="16"/>
      <c r="D192" s="16"/>
      <c r="E192" s="16"/>
      <c r="F192" s="428"/>
      <c r="G192" s="820">
        <f>G193+G194+G195</f>
        <v>3</v>
      </c>
      <c r="H192" s="735">
        <f t="shared" si="41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246</v>
      </c>
      <c r="B193" s="280" t="s">
        <v>183</v>
      </c>
      <c r="C193" s="16"/>
      <c r="D193" s="16">
        <v>10</v>
      </c>
      <c r="E193" s="16"/>
      <c r="F193" s="429"/>
      <c r="G193" s="818">
        <v>1</v>
      </c>
      <c r="H193" s="736">
        <f t="shared" si="41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247</v>
      </c>
      <c r="B194" s="280" t="s">
        <v>183</v>
      </c>
      <c r="C194" s="16"/>
      <c r="D194" s="16"/>
      <c r="E194" s="16"/>
      <c r="F194" s="429"/>
      <c r="G194" s="818">
        <v>0.5</v>
      </c>
      <c r="H194" s="736">
        <f t="shared" si="41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248</v>
      </c>
      <c r="B195" s="280" t="s">
        <v>183</v>
      </c>
      <c r="C195" s="16"/>
      <c r="D195" s="16">
        <v>12</v>
      </c>
      <c r="E195" s="16"/>
      <c r="F195" s="429"/>
      <c r="G195" s="818">
        <v>1.5</v>
      </c>
      <c r="H195" s="736">
        <f t="shared" si="41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249</v>
      </c>
      <c r="B196" s="410" t="s">
        <v>250</v>
      </c>
      <c r="C196" s="16"/>
      <c r="D196" s="16"/>
      <c r="E196" s="16"/>
      <c r="F196" s="428"/>
      <c r="G196" s="627">
        <f>G197+G198</f>
        <v>4.5</v>
      </c>
      <c r="H196" s="735">
        <f t="shared" si="41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251</v>
      </c>
      <c r="B197" s="280" t="s">
        <v>250</v>
      </c>
      <c r="C197" s="16"/>
      <c r="D197" s="16">
        <v>10</v>
      </c>
      <c r="E197" s="16"/>
      <c r="F197" s="429"/>
      <c r="G197" s="721">
        <v>2.5</v>
      </c>
      <c r="H197" s="736">
        <f t="shared" si="41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252</v>
      </c>
      <c r="B198" s="280" t="s">
        <v>250</v>
      </c>
      <c r="C198" s="16">
        <v>11</v>
      </c>
      <c r="D198" s="16"/>
      <c r="E198" s="16"/>
      <c r="F198" s="429"/>
      <c r="G198" s="721">
        <v>2</v>
      </c>
      <c r="H198" s="736">
        <f t="shared" si="41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253</v>
      </c>
      <c r="B199" s="410" t="s">
        <v>254</v>
      </c>
      <c r="C199" s="16">
        <v>7</v>
      </c>
      <c r="D199" s="16"/>
      <c r="E199" s="16"/>
      <c r="F199" s="428"/>
      <c r="G199" s="820">
        <v>7.5</v>
      </c>
      <c r="H199" s="735">
        <f t="shared" si="41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255</v>
      </c>
      <c r="B200" s="410" t="s">
        <v>256</v>
      </c>
      <c r="C200" s="16">
        <v>7</v>
      </c>
      <c r="D200" s="16"/>
      <c r="E200" s="16"/>
      <c r="F200" s="428"/>
      <c r="G200" s="820">
        <v>8</v>
      </c>
      <c r="H200" s="735">
        <f t="shared" si="41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25" ht="38.25" customHeight="1">
      <c r="A201" s="40" t="s">
        <v>257</v>
      </c>
      <c r="B201" s="410" t="s">
        <v>81</v>
      </c>
      <c r="C201" s="93"/>
      <c r="D201" s="93"/>
      <c r="E201" s="93"/>
      <c r="F201" s="428"/>
      <c r="G201" s="820">
        <f>G202+G203+G204</f>
        <v>8</v>
      </c>
      <c r="H201" s="732">
        <f aca="true" t="shared" si="43" ref="H201:M201">H202+H203+H204</f>
        <v>240</v>
      </c>
      <c r="I201" s="281">
        <f t="shared" si="43"/>
        <v>147</v>
      </c>
      <c r="J201" s="281">
        <f t="shared" si="43"/>
        <v>99</v>
      </c>
      <c r="K201" s="281">
        <f t="shared" si="43"/>
        <v>33</v>
      </c>
      <c r="L201" s="281">
        <f t="shared" si="43"/>
        <v>15</v>
      </c>
      <c r="M201" s="508">
        <f t="shared" si="43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</row>
    <row r="202" spans="1:25" ht="33.75" customHeight="1">
      <c r="A202" s="40" t="s">
        <v>258</v>
      </c>
      <c r="B202" s="280" t="s">
        <v>259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</row>
    <row r="203" spans="1:25" ht="31.5" customHeight="1">
      <c r="A203" s="40" t="s">
        <v>260</v>
      </c>
      <c r="B203" s="280" t="s">
        <v>261</v>
      </c>
      <c r="C203" s="93"/>
      <c r="D203" s="93"/>
      <c r="E203" s="93"/>
      <c r="F203" s="428"/>
      <c r="G203" s="820">
        <v>2</v>
      </c>
      <c r="H203" s="735">
        <f aca="true" t="shared" si="44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</row>
    <row r="204" spans="1:25" ht="31.5" customHeight="1">
      <c r="A204" s="40"/>
      <c r="B204" s="280" t="s">
        <v>261</v>
      </c>
      <c r="C204" s="93">
        <v>6</v>
      </c>
      <c r="D204" s="93"/>
      <c r="E204" s="93"/>
      <c r="F204" s="428"/>
      <c r="G204" s="820">
        <v>2</v>
      </c>
      <c r="H204" s="735">
        <f t="shared" si="44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</row>
    <row r="205" spans="1:25" ht="31.5" customHeight="1">
      <c r="A205" s="40" t="s">
        <v>262</v>
      </c>
      <c r="B205" s="410" t="s">
        <v>263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45" ref="H205:M205">H208+H207+H209+H206</f>
        <v>255</v>
      </c>
      <c r="I205" s="28">
        <f t="shared" si="45"/>
        <v>138</v>
      </c>
      <c r="J205" s="28">
        <f t="shared" si="45"/>
        <v>75</v>
      </c>
      <c r="K205" s="28">
        <f t="shared" si="45"/>
        <v>18</v>
      </c>
      <c r="L205" s="28">
        <f t="shared" si="45"/>
        <v>45</v>
      </c>
      <c r="M205" s="742">
        <f t="shared" si="45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</row>
    <row r="206" spans="1:25" ht="29.25" customHeight="1">
      <c r="A206" s="40"/>
      <c r="B206" s="280" t="s">
        <v>263</v>
      </c>
      <c r="C206" s="93"/>
      <c r="D206" s="93">
        <v>5</v>
      </c>
      <c r="E206" s="93"/>
      <c r="F206" s="428"/>
      <c r="G206" s="352">
        <v>2</v>
      </c>
      <c r="H206" s="735">
        <f t="shared" si="44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</row>
    <row r="207" spans="1:25" ht="29.25" customHeight="1">
      <c r="A207" s="40" t="s">
        <v>264</v>
      </c>
      <c r="B207" s="280" t="s">
        <v>263</v>
      </c>
      <c r="C207" s="16"/>
      <c r="D207" s="93">
        <v>6</v>
      </c>
      <c r="E207" s="16"/>
      <c r="F207" s="429"/>
      <c r="G207" s="314">
        <v>1.5</v>
      </c>
      <c r="H207" s="736">
        <f t="shared" si="44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265</v>
      </c>
      <c r="B208" s="280" t="s">
        <v>263</v>
      </c>
      <c r="C208" s="16">
        <v>7</v>
      </c>
      <c r="D208" s="16"/>
      <c r="E208" s="16"/>
      <c r="F208" s="429"/>
      <c r="G208" s="815">
        <v>4</v>
      </c>
      <c r="H208" s="736">
        <f t="shared" si="44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25" ht="38.25" customHeight="1">
      <c r="A209" s="40" t="s">
        <v>266</v>
      </c>
      <c r="B209" s="18" t="s">
        <v>267</v>
      </c>
      <c r="C209" s="16"/>
      <c r="D209" s="16"/>
      <c r="E209" s="16"/>
      <c r="F209" s="429">
        <v>7</v>
      </c>
      <c r="G209" s="314">
        <v>1</v>
      </c>
      <c r="H209" s="736">
        <f t="shared" si="44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</row>
    <row r="210" spans="1:25" s="793" customFormat="1" ht="27" customHeight="1">
      <c r="A210" s="782" t="s">
        <v>268</v>
      </c>
      <c r="B210" s="783" t="s">
        <v>269</v>
      </c>
      <c r="C210" s="784"/>
      <c r="D210" s="784"/>
      <c r="E210" s="784"/>
      <c r="F210" s="785"/>
      <c r="G210" s="816">
        <f>G211+G212+G213</f>
        <v>10</v>
      </c>
      <c r="H210" s="786">
        <f t="shared" si="44"/>
        <v>300</v>
      </c>
      <c r="I210" s="800">
        <f>I211+I212+I213</f>
        <v>168</v>
      </c>
      <c r="J210" s="800">
        <f>J211+J212</f>
        <v>108</v>
      </c>
      <c r="K210" s="800">
        <f>K211+K212+K213</f>
        <v>18</v>
      </c>
      <c r="L210" s="800">
        <f>L211+L212+L213</f>
        <v>42</v>
      </c>
      <c r="M210" s="801">
        <f>M211+M212+M213</f>
        <v>132</v>
      </c>
      <c r="N210" s="789"/>
      <c r="O210" s="790"/>
      <c r="P210" s="791"/>
      <c r="Q210" s="792"/>
      <c r="R210" s="790"/>
      <c r="S210" s="791"/>
      <c r="T210" s="792"/>
      <c r="U210" s="790"/>
      <c r="V210" s="791"/>
      <c r="W210" s="792"/>
      <c r="X210" s="790"/>
      <c r="Y210" s="791"/>
    </row>
    <row r="211" spans="1:25" s="793" customFormat="1" ht="20.25" customHeight="1">
      <c r="A211" s="782" t="s">
        <v>270</v>
      </c>
      <c r="B211" s="794" t="s">
        <v>269</v>
      </c>
      <c r="C211" s="790"/>
      <c r="D211" s="790">
        <v>8</v>
      </c>
      <c r="E211" s="790"/>
      <c r="F211" s="795"/>
      <c r="G211" s="817">
        <v>5</v>
      </c>
      <c r="H211" s="796">
        <f t="shared" si="44"/>
        <v>150</v>
      </c>
      <c r="I211" s="797">
        <v>72</v>
      </c>
      <c r="J211" s="798">
        <v>54</v>
      </c>
      <c r="K211" s="790">
        <v>18</v>
      </c>
      <c r="L211" s="790"/>
      <c r="M211" s="802">
        <f>H211-I211</f>
        <v>78</v>
      </c>
      <c r="N211" s="789"/>
      <c r="O211" s="790"/>
      <c r="P211" s="791"/>
      <c r="Q211" s="792"/>
      <c r="R211" s="790"/>
      <c r="S211" s="791"/>
      <c r="T211" s="792"/>
      <c r="U211" s="790">
        <v>8</v>
      </c>
      <c r="V211" s="791"/>
      <c r="W211" s="792"/>
      <c r="X211" s="790"/>
      <c r="Y211" s="791"/>
    </row>
    <row r="212" spans="1:25" s="793" customFormat="1" ht="20.25" customHeight="1">
      <c r="A212" s="782" t="s">
        <v>271</v>
      </c>
      <c r="B212" s="794" t="s">
        <v>269</v>
      </c>
      <c r="C212" s="790">
        <v>9</v>
      </c>
      <c r="D212" s="790"/>
      <c r="E212" s="790"/>
      <c r="F212" s="795"/>
      <c r="G212" s="817">
        <v>4</v>
      </c>
      <c r="H212" s="796">
        <f t="shared" si="44"/>
        <v>120</v>
      </c>
      <c r="I212" s="797">
        <v>81</v>
      </c>
      <c r="J212" s="798">
        <v>54</v>
      </c>
      <c r="K212" s="790"/>
      <c r="L212" s="790">
        <v>27</v>
      </c>
      <c r="M212" s="802">
        <f>H212-I212</f>
        <v>39</v>
      </c>
      <c r="N212" s="789"/>
      <c r="O212" s="790"/>
      <c r="P212" s="791"/>
      <c r="Q212" s="792"/>
      <c r="R212" s="790"/>
      <c r="S212" s="791"/>
      <c r="T212" s="792"/>
      <c r="U212" s="790"/>
      <c r="V212" s="791">
        <v>6</v>
      </c>
      <c r="W212" s="792"/>
      <c r="X212" s="790"/>
      <c r="Y212" s="791"/>
    </row>
    <row r="213" spans="1:25" ht="20.25" customHeight="1">
      <c r="A213" s="40" t="s">
        <v>272</v>
      </c>
      <c r="B213" s="18" t="s">
        <v>273</v>
      </c>
      <c r="C213" s="16"/>
      <c r="D213" s="16"/>
      <c r="E213" s="16"/>
      <c r="F213" s="429">
        <v>10</v>
      </c>
      <c r="G213" s="818">
        <v>1</v>
      </c>
      <c r="H213" s="736">
        <f t="shared" si="44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</row>
    <row r="214" spans="1:25" ht="20.25" customHeight="1">
      <c r="A214" s="313" t="s">
        <v>208</v>
      </c>
      <c r="B214" s="315" t="s">
        <v>274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</row>
    <row r="215" spans="1:28" ht="39.75" customHeight="1" thickBot="1">
      <c r="A215" s="313" t="s">
        <v>209</v>
      </c>
      <c r="B215" s="318" t="s">
        <v>275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6.5" thickBot="1">
      <c r="A216" s="93" t="s">
        <v>24</v>
      </c>
      <c r="B216" s="1984" t="s">
        <v>276</v>
      </c>
      <c r="C216" s="1985"/>
      <c r="D216" s="326" t="s">
        <v>277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28" ht="16.5" thickBot="1">
      <c r="A217" s="93">
        <v>2</v>
      </c>
      <c r="B217" s="1972" t="s">
        <v>278</v>
      </c>
      <c r="C217" s="1973"/>
      <c r="D217" s="337" t="s">
        <v>279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</row>
    <row r="218" spans="1:28" ht="16.5" thickBot="1">
      <c r="A218" s="1978" t="s">
        <v>300</v>
      </c>
      <c r="B218" s="1954"/>
      <c r="C218" s="1954"/>
      <c r="D218" s="1954"/>
      <c r="E218" s="1954"/>
      <c r="F218" s="2005"/>
      <c r="G218" s="437">
        <f>G174+G175+G178+G179+G183+G186+G187+G191+G192+G196+G199+G200+G201+G205+G210+G214+G215+G216+G217</f>
        <v>96</v>
      </c>
      <c r="H218" s="451">
        <f aca="true" t="shared" si="46" ref="H218:M218">H174+H175+H178+H179+H183+H186+H187+H191+H192+H196+H199+H200+H201+H205+H210+H214+H215+H216+H217</f>
        <v>2880</v>
      </c>
      <c r="I218" s="452">
        <f t="shared" si="46"/>
        <v>1498</v>
      </c>
      <c r="J218" s="452">
        <f t="shared" si="46"/>
        <v>982</v>
      </c>
      <c r="K218" s="452">
        <f t="shared" si="46"/>
        <v>283</v>
      </c>
      <c r="L218" s="452">
        <f t="shared" si="46"/>
        <v>233</v>
      </c>
      <c r="M218" s="452">
        <f t="shared" si="46"/>
        <v>1382</v>
      </c>
      <c r="N218" s="453">
        <f aca="true" t="shared" si="47" ref="N218:Y218">SUM(N174:N217)</f>
        <v>0</v>
      </c>
      <c r="O218" s="453">
        <f t="shared" si="47"/>
        <v>0</v>
      </c>
      <c r="P218" s="453">
        <f t="shared" si="47"/>
        <v>0</v>
      </c>
      <c r="Q218" s="453">
        <f t="shared" si="47"/>
        <v>5</v>
      </c>
      <c r="R218" s="453">
        <f t="shared" si="47"/>
        <v>8</v>
      </c>
      <c r="S218" s="453">
        <f t="shared" si="47"/>
        <v>7</v>
      </c>
      <c r="T218" s="453">
        <f t="shared" si="47"/>
        <v>22</v>
      </c>
      <c r="U218" s="453">
        <f t="shared" si="47"/>
        <v>22</v>
      </c>
      <c r="V218" s="453">
        <f t="shared" si="47"/>
        <v>22</v>
      </c>
      <c r="W218" s="453">
        <f t="shared" si="47"/>
        <v>22</v>
      </c>
      <c r="X218" s="453">
        <f t="shared" si="47"/>
        <v>16</v>
      </c>
      <c r="Y218" s="454">
        <f t="shared" si="47"/>
        <v>11</v>
      </c>
      <c r="Z218" s="336"/>
      <c r="AA218" s="628"/>
      <c r="AB218" s="629"/>
    </row>
    <row r="219" spans="1:28" ht="16.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</row>
    <row r="220" spans="1:28" ht="16.5" thickBot="1">
      <c r="A220" s="343"/>
      <c r="B220" s="344"/>
      <c r="C220" s="345"/>
      <c r="D220" s="345"/>
      <c r="E220" s="345"/>
      <c r="F220" s="345"/>
      <c r="G220" s="346"/>
      <c r="H220" s="296" t="s">
        <v>280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</row>
    <row r="221" spans="1:28" ht="39" customHeight="1">
      <c r="A221" s="459" t="s">
        <v>207</v>
      </c>
      <c r="B221" s="460" t="s">
        <v>281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</row>
    <row r="222" spans="1:28" ht="46.5" customHeight="1">
      <c r="A222" s="468" t="s">
        <v>208</v>
      </c>
      <c r="B222" s="350" t="s">
        <v>282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</row>
    <row r="223" spans="1:28" ht="25.5" customHeight="1">
      <c r="A223" s="468" t="s">
        <v>209</v>
      </c>
      <c r="B223" s="351" t="s">
        <v>283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28" ht="31.5">
      <c r="A224" s="468" t="s">
        <v>284</v>
      </c>
      <c r="B224" s="355" t="s">
        <v>285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</row>
    <row r="225" spans="1:28" ht="31.5">
      <c r="A225" s="468" t="s">
        <v>286</v>
      </c>
      <c r="B225" s="356" t="s">
        <v>287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</row>
    <row r="226" spans="1:28" ht="32.25" thickBot="1">
      <c r="A226" s="469" t="s">
        <v>288</v>
      </c>
      <c r="B226" s="470" t="s">
        <v>289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</row>
    <row r="227" spans="1:28" ht="16.5" thickBot="1">
      <c r="A227" s="126"/>
      <c r="B227" s="357"/>
      <c r="C227" s="632"/>
      <c r="D227" s="164"/>
      <c r="E227" s="632"/>
      <c r="F227" s="633"/>
      <c r="G227" s="346" t="s">
        <v>303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</row>
    <row r="228" spans="1:28" ht="47.25">
      <c r="A228" s="743" t="s">
        <v>207</v>
      </c>
      <c r="B228" s="744" t="s">
        <v>414</v>
      </c>
      <c r="C228" s="745"/>
      <c r="D228" s="746">
        <v>9</v>
      </c>
      <c r="E228" s="746"/>
      <c r="F228" s="747"/>
      <c r="G228" s="748">
        <v>1.5</v>
      </c>
      <c r="H228" s="749">
        <v>45</v>
      </c>
      <c r="I228" s="750">
        <f>J228+K228+L228</f>
        <v>18</v>
      </c>
      <c r="J228" s="746">
        <v>2</v>
      </c>
      <c r="K228" s="746"/>
      <c r="L228" s="746">
        <v>16</v>
      </c>
      <c r="M228" s="751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</row>
    <row r="229" spans="1:28" ht="47.25">
      <c r="A229" s="752" t="s">
        <v>208</v>
      </c>
      <c r="B229" s="777" t="s">
        <v>415</v>
      </c>
      <c r="C229" s="754"/>
      <c r="D229" s="755">
        <v>9</v>
      </c>
      <c r="E229" s="755"/>
      <c r="F229" s="756"/>
      <c r="G229" s="778">
        <v>1.5</v>
      </c>
      <c r="H229" s="754">
        <v>45</v>
      </c>
      <c r="I229" s="779">
        <f>J229+K229+L229</f>
        <v>18</v>
      </c>
      <c r="J229" s="755">
        <v>2</v>
      </c>
      <c r="K229" s="755"/>
      <c r="L229" s="755">
        <v>16</v>
      </c>
      <c r="M229" s="780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</row>
    <row r="230" spans="1:28" ht="15.75">
      <c r="A230" s="752" t="s">
        <v>209</v>
      </c>
      <c r="B230" s="753" t="s">
        <v>290</v>
      </c>
      <c r="C230" s="754"/>
      <c r="D230" s="755"/>
      <c r="E230" s="755"/>
      <c r="F230" s="756"/>
      <c r="G230" s="757">
        <f>G231+G232+G233</f>
        <v>4</v>
      </c>
      <c r="H230" s="758">
        <f>H231+H232+H233</f>
        <v>120</v>
      </c>
      <c r="I230" s="759">
        <f>I231+I232+I233</f>
        <v>57</v>
      </c>
      <c r="J230" s="760">
        <f>J231+J232+J233</f>
        <v>6</v>
      </c>
      <c r="K230" s="760"/>
      <c r="L230" s="760">
        <f>L231+L232+L233</f>
        <v>51</v>
      </c>
      <c r="M230" s="761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752" t="s">
        <v>284</v>
      </c>
      <c r="B231" s="762" t="s">
        <v>291</v>
      </c>
      <c r="C231" s="763"/>
      <c r="D231" s="764">
        <v>10</v>
      </c>
      <c r="E231" s="764"/>
      <c r="F231" s="765"/>
      <c r="G231" s="766">
        <v>2</v>
      </c>
      <c r="H231" s="763">
        <v>60</v>
      </c>
      <c r="I231" s="767">
        <v>30</v>
      </c>
      <c r="J231" s="764">
        <v>4</v>
      </c>
      <c r="K231" s="764"/>
      <c r="L231" s="764">
        <v>26</v>
      </c>
      <c r="M231" s="768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752" t="s">
        <v>286</v>
      </c>
      <c r="B232" s="769" t="s">
        <v>292</v>
      </c>
      <c r="C232" s="763"/>
      <c r="D232" s="764"/>
      <c r="E232" s="764"/>
      <c r="F232" s="765"/>
      <c r="G232" s="766">
        <v>0.5</v>
      </c>
      <c r="H232" s="763">
        <v>15</v>
      </c>
      <c r="I232" s="767">
        <v>9</v>
      </c>
      <c r="J232" s="764"/>
      <c r="K232" s="764"/>
      <c r="L232" s="764">
        <v>9</v>
      </c>
      <c r="M232" s="770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771" t="s">
        <v>288</v>
      </c>
      <c r="B233" s="772" t="s">
        <v>293</v>
      </c>
      <c r="C233" s="773"/>
      <c r="D233" s="773">
        <v>12</v>
      </c>
      <c r="E233" s="773"/>
      <c r="F233" s="774"/>
      <c r="G233" s="775">
        <v>1.5</v>
      </c>
      <c r="H233" s="773">
        <v>45</v>
      </c>
      <c r="I233" s="776">
        <v>18</v>
      </c>
      <c r="J233" s="773">
        <v>2</v>
      </c>
      <c r="K233" s="773"/>
      <c r="L233" s="773">
        <v>16</v>
      </c>
      <c r="M233" s="773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328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207</v>
      </c>
      <c r="B235" s="456" t="s">
        <v>329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28" ht="15.75">
      <c r="A236" s="96" t="s">
        <v>208</v>
      </c>
      <c r="B236" s="495" t="s">
        <v>330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</row>
    <row r="237" spans="1:28" ht="32.25" thickBot="1">
      <c r="A237" s="636" t="s">
        <v>209</v>
      </c>
      <c r="B237" s="637" t="s">
        <v>331</v>
      </c>
      <c r="C237" s="471"/>
      <c r="D237" s="25" t="s">
        <v>332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</row>
    <row r="238" spans="1:28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</row>
    <row r="239" spans="1:28" ht="19.5" thickBot="1">
      <c r="A239" s="1956" t="s">
        <v>294</v>
      </c>
      <c r="B239" s="1957"/>
      <c r="C239" s="1957"/>
      <c r="D239" s="1957"/>
      <c r="E239" s="1957"/>
      <c r="F239" s="1957"/>
      <c r="G239" s="1957"/>
      <c r="H239" s="1957"/>
      <c r="I239" s="1957"/>
      <c r="J239" s="1957"/>
      <c r="K239" s="1957"/>
      <c r="L239" s="1957"/>
      <c r="M239" s="1957"/>
      <c r="N239" s="1957"/>
      <c r="O239" s="1957"/>
      <c r="P239" s="1957"/>
      <c r="Q239" s="1957"/>
      <c r="R239" s="1957"/>
      <c r="S239" s="1957"/>
      <c r="T239" s="1957"/>
      <c r="U239" s="1957"/>
      <c r="V239" s="1957"/>
      <c r="W239" s="1957"/>
      <c r="X239" s="1957"/>
      <c r="Y239" s="1958"/>
      <c r="Z239" s="492"/>
      <c r="AA239" s="492"/>
      <c r="AB239" s="492"/>
    </row>
    <row r="240" spans="1:25" s="832" customFormat="1" ht="15.75" customHeight="1" thickBot="1">
      <c r="A240" s="833" t="s">
        <v>66</v>
      </c>
      <c r="B240" s="834" t="s">
        <v>48</v>
      </c>
      <c r="C240" s="835"/>
      <c r="D240" s="836">
        <v>3</v>
      </c>
      <c r="E240" s="746"/>
      <c r="F240" s="746"/>
      <c r="G240" s="837">
        <v>2</v>
      </c>
      <c r="H240" s="746">
        <f>PRODUCT(G240,30)</f>
        <v>60</v>
      </c>
      <c r="I240" s="746">
        <v>40</v>
      </c>
      <c r="J240" s="835"/>
      <c r="K240" s="835"/>
      <c r="L240" s="836">
        <v>40</v>
      </c>
      <c r="M240" s="746">
        <f>H240-I240</f>
        <v>20</v>
      </c>
      <c r="N240" s="838" t="s">
        <v>65</v>
      </c>
      <c r="O240" s="839" t="s">
        <v>65</v>
      </c>
      <c r="P240" s="840"/>
      <c r="Q240" s="838" t="s">
        <v>65</v>
      </c>
      <c r="R240" s="839" t="s">
        <v>65</v>
      </c>
      <c r="S240" s="840" t="s">
        <v>65</v>
      </c>
      <c r="T240" s="838" t="s">
        <v>65</v>
      </c>
      <c r="U240" s="839" t="s">
        <v>65</v>
      </c>
      <c r="V240" s="840" t="s">
        <v>65</v>
      </c>
      <c r="W240" s="841" t="s">
        <v>65</v>
      </c>
      <c r="X240" s="839" t="s">
        <v>65</v>
      </c>
      <c r="Y240" s="840" t="s">
        <v>65</v>
      </c>
    </row>
    <row r="241" spans="1:25" ht="16.5" thickBot="1">
      <c r="A241" s="103" t="s">
        <v>67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65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</row>
    <row r="242" spans="1:25" ht="24.75" customHeight="1">
      <c r="A242" s="148" t="s">
        <v>184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65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6.5" thickBot="1">
      <c r="A243" s="107" t="s">
        <v>296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65</v>
      </c>
      <c r="O243" s="54" t="s">
        <v>65</v>
      </c>
      <c r="P243" s="55" t="s">
        <v>65</v>
      </c>
      <c r="Q243" s="57" t="s">
        <v>65</v>
      </c>
      <c r="R243" s="54" t="s">
        <v>65</v>
      </c>
      <c r="S243" s="55" t="s">
        <v>65</v>
      </c>
      <c r="T243" s="57" t="s">
        <v>65</v>
      </c>
      <c r="U243" s="54" t="s">
        <v>65</v>
      </c>
      <c r="V243" s="55" t="s">
        <v>65</v>
      </c>
      <c r="W243" s="146"/>
      <c r="X243" s="54" t="s">
        <v>65</v>
      </c>
      <c r="Y243" s="55"/>
    </row>
    <row r="244" spans="1:25" ht="19.5" customHeight="1" thickBot="1">
      <c r="A244" s="1969" t="s">
        <v>188</v>
      </c>
      <c r="B244" s="1970"/>
      <c r="C244" s="1970"/>
      <c r="D244" s="1970"/>
      <c r="E244" s="1970"/>
      <c r="F244" s="1971"/>
      <c r="G244" s="474">
        <f>G240+G241+G242+G243</f>
        <v>17.5</v>
      </c>
      <c r="H244" s="147">
        <f aca="true" t="shared" si="48" ref="H244:M244">H240+H241+H242+H243</f>
        <v>525</v>
      </c>
      <c r="I244" s="147">
        <f t="shared" si="48"/>
        <v>220</v>
      </c>
      <c r="J244" s="147">
        <f t="shared" si="48"/>
        <v>0</v>
      </c>
      <c r="K244" s="147">
        <f t="shared" si="48"/>
        <v>0</v>
      </c>
      <c r="L244" s="147">
        <f t="shared" si="48"/>
        <v>220</v>
      </c>
      <c r="M244" s="147">
        <f t="shared" si="48"/>
        <v>305</v>
      </c>
      <c r="N244" s="139">
        <f aca="true" t="shared" si="49" ref="N244:Y244">SUM(N240:N243)</f>
        <v>0</v>
      </c>
      <c r="O244" s="144">
        <f t="shared" si="49"/>
        <v>0</v>
      </c>
      <c r="P244" s="145">
        <f t="shared" si="49"/>
        <v>0</v>
      </c>
      <c r="Q244" s="139">
        <f t="shared" si="49"/>
        <v>0</v>
      </c>
      <c r="R244" s="144">
        <f t="shared" si="49"/>
        <v>0</v>
      </c>
      <c r="S244" s="145">
        <f t="shared" si="49"/>
        <v>0</v>
      </c>
      <c r="T244" s="139">
        <f t="shared" si="49"/>
        <v>0</v>
      </c>
      <c r="U244" s="144">
        <f t="shared" si="49"/>
        <v>0</v>
      </c>
      <c r="V244" s="145">
        <f t="shared" si="49"/>
        <v>0</v>
      </c>
      <c r="W244" s="149">
        <f t="shared" si="49"/>
        <v>0</v>
      </c>
      <c r="X244" s="144">
        <f t="shared" si="49"/>
        <v>0</v>
      </c>
      <c r="Y244" s="145">
        <f t="shared" si="49"/>
        <v>0</v>
      </c>
    </row>
    <row r="245" spans="1:25" ht="18">
      <c r="A245" s="2024" t="s">
        <v>318</v>
      </c>
      <c r="B245" s="2025"/>
      <c r="C245" s="2025"/>
      <c r="D245" s="2025"/>
      <c r="E245" s="2025"/>
      <c r="F245" s="2025"/>
      <c r="G245" s="2025"/>
      <c r="H245" s="2025"/>
      <c r="I245" s="2025"/>
      <c r="J245" s="2025"/>
      <c r="K245" s="2025"/>
      <c r="L245" s="2025"/>
      <c r="M245" s="2025"/>
      <c r="N245" s="2025"/>
      <c r="O245" s="2025"/>
      <c r="P245" s="2025"/>
      <c r="Q245" s="2025"/>
      <c r="R245" s="2025"/>
      <c r="S245" s="2025"/>
      <c r="T245" s="2025"/>
      <c r="U245" s="2025"/>
      <c r="V245" s="2025"/>
      <c r="W245" s="2025"/>
      <c r="X245" s="2025"/>
      <c r="Y245" s="2025"/>
    </row>
    <row r="246" spans="1:25" s="832" customFormat="1" ht="16.5" customHeight="1">
      <c r="A246" s="821" t="s">
        <v>66</v>
      </c>
      <c r="B246" s="822" t="s">
        <v>48</v>
      </c>
      <c r="C246" s="823"/>
      <c r="D246" s="824" t="s">
        <v>40</v>
      </c>
      <c r="E246" s="824"/>
      <c r="F246" s="825"/>
      <c r="G246" s="826">
        <v>2</v>
      </c>
      <c r="H246" s="534">
        <f>G246*30</f>
        <v>60</v>
      </c>
      <c r="I246" s="828">
        <v>40</v>
      </c>
      <c r="J246" s="827"/>
      <c r="K246" s="823"/>
      <c r="L246" s="823">
        <v>40</v>
      </c>
      <c r="M246" s="829">
        <f>H246-I246</f>
        <v>20</v>
      </c>
      <c r="N246" s="830"/>
      <c r="O246" s="831"/>
      <c r="P246" s="831"/>
      <c r="Q246" s="831"/>
      <c r="R246" s="831"/>
      <c r="S246" s="831"/>
      <c r="T246" s="831"/>
      <c r="U246" s="831"/>
      <c r="V246" s="831"/>
      <c r="W246" s="831"/>
      <c r="X246" s="831"/>
      <c r="Y246" s="831"/>
    </row>
    <row r="247" spans="1:38" s="552" customFormat="1" ht="15.75">
      <c r="A247" s="264" t="s">
        <v>67</v>
      </c>
      <c r="B247" s="524" t="s">
        <v>49</v>
      </c>
      <c r="C247" s="525"/>
      <c r="D247" s="526" t="s">
        <v>295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184</v>
      </c>
      <c r="B248" s="529" t="s">
        <v>26</v>
      </c>
      <c r="C248" s="530"/>
      <c r="D248" s="531" t="s">
        <v>228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296</v>
      </c>
      <c r="B249" s="537" t="s">
        <v>23</v>
      </c>
      <c r="C249" s="530"/>
      <c r="D249" s="531" t="s">
        <v>228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6.5" thickBot="1">
      <c r="A250" s="2032" t="s">
        <v>37</v>
      </c>
      <c r="B250" s="2033"/>
      <c r="C250" s="2033"/>
      <c r="D250" s="2033"/>
      <c r="E250" s="2033"/>
      <c r="F250" s="2034"/>
      <c r="G250" s="261">
        <f>SUM(G246:G249)</f>
        <v>17.5</v>
      </c>
      <c r="H250" s="383">
        <f aca="true" t="shared" si="50" ref="H250:M250">SUM(H245:H249)</f>
        <v>525</v>
      </c>
      <c r="I250" s="383">
        <f t="shared" si="50"/>
        <v>220</v>
      </c>
      <c r="J250" s="383">
        <f t="shared" si="50"/>
        <v>0</v>
      </c>
      <c r="K250" s="383">
        <f t="shared" si="50"/>
        <v>0</v>
      </c>
      <c r="L250" s="383">
        <f t="shared" si="50"/>
        <v>220</v>
      </c>
      <c r="M250" s="383">
        <f t="shared" si="50"/>
        <v>305</v>
      </c>
      <c r="N250" s="261">
        <f aca="true" t="shared" si="51" ref="N250:AB251">SUM(N248:N249)</f>
        <v>0</v>
      </c>
      <c r="O250" s="261">
        <f t="shared" si="51"/>
        <v>0</v>
      </c>
      <c r="P250" s="261">
        <f t="shared" si="51"/>
        <v>0</v>
      </c>
      <c r="Q250" s="261">
        <f t="shared" si="51"/>
        <v>0</v>
      </c>
      <c r="R250" s="261">
        <f t="shared" si="51"/>
        <v>0</v>
      </c>
      <c r="S250" s="261">
        <f t="shared" si="51"/>
        <v>0</v>
      </c>
      <c r="T250" s="261">
        <f t="shared" si="51"/>
        <v>0</v>
      </c>
      <c r="U250" s="261">
        <f t="shared" si="51"/>
        <v>0</v>
      </c>
      <c r="V250" s="261">
        <f t="shared" si="51"/>
        <v>0</v>
      </c>
      <c r="W250" s="261">
        <f t="shared" si="51"/>
        <v>0</v>
      </c>
      <c r="X250" s="261">
        <f t="shared" si="51"/>
        <v>0</v>
      </c>
      <c r="Y250" s="261">
        <f t="shared" si="51"/>
        <v>0</v>
      </c>
      <c r="Z250" s="381"/>
      <c r="AA250" s="381"/>
      <c r="AB250" s="382"/>
    </row>
    <row r="251" spans="1:28" s="603" customFormat="1" ht="19.5" thickBot="1">
      <c r="A251" s="2029" t="s">
        <v>185</v>
      </c>
      <c r="B251" s="2030"/>
      <c r="C251" s="2030"/>
      <c r="D251" s="2030"/>
      <c r="E251" s="2030"/>
      <c r="F251" s="2030"/>
      <c r="G251" s="2030"/>
      <c r="H251" s="2030"/>
      <c r="I251" s="2030"/>
      <c r="J251" s="2030"/>
      <c r="K251" s="2030"/>
      <c r="L251" s="2030"/>
      <c r="M251" s="2030"/>
      <c r="N251" s="2030"/>
      <c r="O251" s="2030"/>
      <c r="P251" s="2030"/>
      <c r="Q251" s="2030"/>
      <c r="R251" s="2030"/>
      <c r="S251" s="2030"/>
      <c r="T251" s="2030"/>
      <c r="U251" s="2030"/>
      <c r="V251" s="2030"/>
      <c r="W251" s="2030"/>
      <c r="X251" s="2030"/>
      <c r="Y251" s="2031"/>
      <c r="Z251" s="261">
        <f t="shared" si="51"/>
        <v>0</v>
      </c>
      <c r="AA251" s="261">
        <f t="shared" si="51"/>
        <v>0</v>
      </c>
      <c r="AB251" s="261">
        <f t="shared" si="51"/>
        <v>0</v>
      </c>
    </row>
    <row r="252" spans="1:25" ht="21" customHeight="1" thickBot="1">
      <c r="A252" s="152" t="s">
        <v>186</v>
      </c>
      <c r="B252" s="153" t="s">
        <v>78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1996" t="s">
        <v>187</v>
      </c>
      <c r="B253" s="1997"/>
      <c r="C253" s="1997"/>
      <c r="D253" s="1997"/>
      <c r="E253" s="1997"/>
      <c r="F253" s="1998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044"/>
      <c r="B254" s="2045"/>
      <c r="C254" s="2045"/>
      <c r="D254" s="2045"/>
      <c r="E254" s="2045"/>
      <c r="F254" s="2045"/>
      <c r="G254" s="2045"/>
      <c r="H254" s="2045"/>
      <c r="I254" s="2045"/>
      <c r="J254" s="2045"/>
      <c r="K254" s="2045"/>
      <c r="L254" s="2045"/>
      <c r="M254" s="2045"/>
      <c r="N254" s="2045"/>
      <c r="O254" s="2045"/>
      <c r="P254" s="2045"/>
      <c r="Q254" s="2045"/>
      <c r="R254" s="2045"/>
      <c r="S254" s="2045"/>
      <c r="T254" s="2045"/>
      <c r="U254" s="2045"/>
      <c r="V254" s="2045"/>
      <c r="W254" s="2045"/>
      <c r="X254" s="2045"/>
      <c r="Y254" s="2046"/>
    </row>
    <row r="255" spans="1:25" ht="16.5" thickBot="1">
      <c r="A255" s="2037" t="s">
        <v>319</v>
      </c>
      <c r="B255" s="2038"/>
      <c r="C255" s="2038"/>
      <c r="D255" s="2038"/>
      <c r="E255" s="2038"/>
      <c r="F255" s="2038"/>
      <c r="G255" s="2038"/>
      <c r="H255" s="2038"/>
      <c r="I255" s="2038"/>
      <c r="J255" s="2038"/>
      <c r="K255" s="2038"/>
      <c r="L255" s="2038"/>
      <c r="M255" s="2038"/>
      <c r="N255" s="2038"/>
      <c r="O255" s="2038"/>
      <c r="P255" s="2038"/>
      <c r="Q255" s="2038"/>
      <c r="R255" s="2038"/>
      <c r="S255" s="2038"/>
      <c r="T255" s="2038"/>
      <c r="U255" s="2038"/>
      <c r="V255" s="2038"/>
      <c r="W255" s="2038"/>
      <c r="X255" s="2038"/>
      <c r="Y255" s="2039"/>
    </row>
    <row r="256" spans="1:25" ht="18.75" customHeight="1" thickBot="1">
      <c r="A256" s="2037" t="s">
        <v>297</v>
      </c>
      <c r="B256" s="2038"/>
      <c r="C256" s="2038"/>
      <c r="D256" s="2038"/>
      <c r="E256" s="2038"/>
      <c r="F256" s="2039"/>
      <c r="G256" s="665">
        <f>G66+G113+G244+G253+G172+G76</f>
        <v>241</v>
      </c>
      <c r="H256" s="665">
        <f>H66+H113+H244+H253+H172+H76</f>
        <v>7230</v>
      </c>
      <c r="I256" s="665">
        <f>I66+I113+I244+I253+I172+I76</f>
        <v>3548</v>
      </c>
      <c r="J256" s="665">
        <f aca="true" t="shared" si="52" ref="J256:S256">J66+J113+J244+J253+J172+J76</f>
        <v>1473</v>
      </c>
      <c r="K256" s="665">
        <f t="shared" si="52"/>
        <v>503</v>
      </c>
      <c r="L256" s="665">
        <f t="shared" si="52"/>
        <v>1572</v>
      </c>
      <c r="M256" s="665">
        <f t="shared" si="52"/>
        <v>3637</v>
      </c>
      <c r="N256" s="665">
        <f t="shared" si="52"/>
        <v>28.5</v>
      </c>
      <c r="O256" s="665">
        <f t="shared" si="52"/>
        <v>28</v>
      </c>
      <c r="P256" s="665">
        <f>P66+P113+P244+P253+P172+P76</f>
        <v>27</v>
      </c>
      <c r="Q256" s="665">
        <f>Q66+Q113+Q244+Q253+Q172+Q76</f>
        <v>31</v>
      </c>
      <c r="R256" s="665">
        <f t="shared" si="52"/>
        <v>27</v>
      </c>
      <c r="S256" s="665">
        <f t="shared" si="52"/>
        <v>29</v>
      </c>
      <c r="T256" s="665">
        <f>T66+T113+T244+T253+T172+T76</f>
        <v>25</v>
      </c>
      <c r="U256" s="1028">
        <f>U66+U113+U244+U253+U172+U76</f>
        <v>23.77777777777778</v>
      </c>
      <c r="V256" s="1028">
        <f>V66+V113+V244+V253+V172+V76</f>
        <v>23.77777777777778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026" t="s">
        <v>189</v>
      </c>
      <c r="B257" s="2027"/>
      <c r="C257" s="2027"/>
      <c r="D257" s="2027"/>
      <c r="E257" s="2027"/>
      <c r="F257" s="2027"/>
      <c r="G257" s="2027"/>
      <c r="H257" s="2027"/>
      <c r="I257" s="2027"/>
      <c r="J257" s="2027"/>
      <c r="K257" s="2027"/>
      <c r="L257" s="2027"/>
      <c r="M257" s="2028"/>
      <c r="N257" s="174">
        <f>N256</f>
        <v>28.5</v>
      </c>
      <c r="O257" s="174">
        <f aca="true" t="shared" si="53" ref="O257:Y257">O256</f>
        <v>28</v>
      </c>
      <c r="P257" s="174">
        <f t="shared" si="53"/>
        <v>27</v>
      </c>
      <c r="Q257" s="174">
        <f t="shared" si="53"/>
        <v>31</v>
      </c>
      <c r="R257" s="174">
        <f t="shared" si="53"/>
        <v>27</v>
      </c>
      <c r="S257" s="174">
        <f t="shared" si="53"/>
        <v>29</v>
      </c>
      <c r="T257" s="174">
        <f t="shared" si="53"/>
        <v>25</v>
      </c>
      <c r="U257" s="1029">
        <f t="shared" si="53"/>
        <v>23.77777777777778</v>
      </c>
      <c r="V257" s="1029">
        <f t="shared" si="53"/>
        <v>23.77777777777778</v>
      </c>
      <c r="W257" s="174">
        <f t="shared" si="53"/>
        <v>22</v>
      </c>
      <c r="X257" s="174">
        <f t="shared" si="53"/>
        <v>22</v>
      </c>
      <c r="Y257" s="504">
        <f t="shared" si="53"/>
        <v>18</v>
      </c>
    </row>
    <row r="258" spans="1:25" ht="15.75">
      <c r="A258" s="2047" t="s">
        <v>50</v>
      </c>
      <c r="B258" s="2048"/>
      <c r="C258" s="2048"/>
      <c r="D258" s="2048"/>
      <c r="E258" s="2048"/>
      <c r="F258" s="2048"/>
      <c r="G258" s="2048"/>
      <c r="H258" s="2048"/>
      <c r="I258" s="2048"/>
      <c r="J258" s="2048"/>
      <c r="K258" s="2048"/>
      <c r="L258" s="2048"/>
      <c r="M258" s="2049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5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.75">
      <c r="A259" s="2047" t="s">
        <v>51</v>
      </c>
      <c r="B259" s="2048"/>
      <c r="C259" s="2048"/>
      <c r="D259" s="2048"/>
      <c r="E259" s="2048"/>
      <c r="F259" s="2048"/>
      <c r="G259" s="2048"/>
      <c r="H259" s="2048"/>
      <c r="I259" s="2048"/>
      <c r="J259" s="2048"/>
      <c r="K259" s="2048"/>
      <c r="L259" s="2048"/>
      <c r="M259" s="2049"/>
      <c r="N259" s="386">
        <v>6</v>
      </c>
      <c r="O259" s="200">
        <v>1</v>
      </c>
      <c r="P259" s="201">
        <v>5</v>
      </c>
      <c r="Q259" s="386">
        <v>3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.75">
      <c r="A260" s="2047" t="s">
        <v>190</v>
      </c>
      <c r="B260" s="2048"/>
      <c r="C260" s="2048"/>
      <c r="D260" s="2048"/>
      <c r="E260" s="2048"/>
      <c r="F260" s="2048"/>
      <c r="G260" s="2048"/>
      <c r="H260" s="2048"/>
      <c r="I260" s="2048"/>
      <c r="J260" s="2048"/>
      <c r="K260" s="2048"/>
      <c r="L260" s="2048"/>
      <c r="M260" s="2049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6.5" thickBot="1">
      <c r="A261" s="2050" t="s">
        <v>191</v>
      </c>
      <c r="B261" s="2051"/>
      <c r="C261" s="2051"/>
      <c r="D261" s="2051"/>
      <c r="E261" s="2051"/>
      <c r="F261" s="2051"/>
      <c r="G261" s="2051"/>
      <c r="H261" s="2051"/>
      <c r="I261" s="2051"/>
      <c r="J261" s="2051"/>
      <c r="K261" s="2051"/>
      <c r="L261" s="2051"/>
      <c r="M261" s="2052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021">
        <f>G36+G37+G12+G13+G14+G24+G25+G26+G42+G43+G44+G46+G47+G48+G53+G54+G55+G61+G62+G64+G103+G110+G240</f>
        <v>60</v>
      </c>
      <c r="O262" s="2035"/>
      <c r="P262" s="2036"/>
      <c r="Q262" s="2021">
        <f>G17+G18+G20+G21+G27+G28+G29+G39+G40+G49+G57+G63+G101+G105+G106+G107+G111+G112+G128+G132+G134+G135+G70+G71+G72</f>
        <v>61</v>
      </c>
      <c r="R262" s="2035"/>
      <c r="S262" s="2036"/>
      <c r="T262" s="2021">
        <f>G102+G108+G127+G130+G137+G138+G139+G144+G145+G147+G148+G166+G167+G168+G241+G73+G74+G75</f>
        <v>59.5</v>
      </c>
      <c r="U262" s="2022"/>
      <c r="V262" s="2023"/>
      <c r="W262" s="2041">
        <f>G16+G50+G51+G58+G59+G131+G141+G142+G149+G150+G151+G153+G154+G155+G169+G170+G171+G242+G243+G252</f>
        <v>60.5</v>
      </c>
      <c r="X262" s="2042"/>
      <c r="Y262" s="2043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241</v>
      </c>
    </row>
    <row r="264" spans="1:25" ht="20.25" customHeight="1" thickBot="1">
      <c r="A264" s="2002" t="s">
        <v>320</v>
      </c>
      <c r="B264" s="2003"/>
      <c r="C264" s="2003"/>
      <c r="D264" s="2003"/>
      <c r="E264" s="2003"/>
      <c r="F264" s="2003"/>
      <c r="G264" s="2003"/>
      <c r="H264" s="2003"/>
      <c r="I264" s="2003"/>
      <c r="J264" s="2003"/>
      <c r="K264" s="2003"/>
      <c r="L264" s="2003"/>
      <c r="M264" s="2003"/>
      <c r="N264" s="2003"/>
      <c r="O264" s="2003"/>
      <c r="P264" s="2003"/>
      <c r="Q264" s="2003"/>
      <c r="R264" s="2003"/>
      <c r="S264" s="2003"/>
      <c r="T264" s="2003"/>
      <c r="U264" s="2003"/>
      <c r="V264" s="2003"/>
      <c r="W264" s="2003"/>
      <c r="X264" s="2003"/>
      <c r="Y264" s="2004"/>
    </row>
    <row r="265" spans="1:25" ht="20.25" customHeight="1" thickBot="1">
      <c r="A265" s="2013" t="s">
        <v>297</v>
      </c>
      <c r="B265" s="2014"/>
      <c r="C265" s="2014"/>
      <c r="D265" s="2014"/>
      <c r="E265" s="2014"/>
      <c r="F265" s="2015"/>
      <c r="G265" s="997">
        <f aca="true" t="shared" si="54" ref="G265:M265">G66+G124+G218+G250+G253+G76</f>
        <v>241</v>
      </c>
      <c r="H265" s="997">
        <f t="shared" si="54"/>
        <v>7230</v>
      </c>
      <c r="I265" s="997">
        <f t="shared" si="54"/>
        <v>3560</v>
      </c>
      <c r="J265" s="997">
        <f t="shared" si="54"/>
        <v>1824</v>
      </c>
      <c r="K265" s="997">
        <f t="shared" si="54"/>
        <v>509</v>
      </c>
      <c r="L265" s="997">
        <f t="shared" si="54"/>
        <v>1227</v>
      </c>
      <c r="M265" s="997">
        <f t="shared" si="54"/>
        <v>3625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55" ref="Q265:V265">Q66+Q124+Q218+Q250+Q253+Q76</f>
        <v>29</v>
      </c>
      <c r="R265" s="405">
        <f t="shared" si="55"/>
        <v>33</v>
      </c>
      <c r="S265" s="405">
        <f t="shared" si="55"/>
        <v>30</v>
      </c>
      <c r="T265" s="405">
        <f t="shared" si="55"/>
        <v>25</v>
      </c>
      <c r="U265" s="405">
        <f t="shared" si="55"/>
        <v>24</v>
      </c>
      <c r="V265" s="405">
        <f t="shared" si="55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016" t="s">
        <v>189</v>
      </c>
      <c r="B266" s="2017"/>
      <c r="C266" s="2017"/>
      <c r="D266" s="2017"/>
      <c r="E266" s="2017"/>
      <c r="F266" s="2017"/>
      <c r="G266" s="2017"/>
      <c r="H266" s="2017"/>
      <c r="I266" s="2017"/>
      <c r="J266" s="2017"/>
      <c r="K266" s="2017"/>
      <c r="L266" s="2017"/>
      <c r="M266" s="2018"/>
      <c r="N266" s="391">
        <f aca="true" t="shared" si="56" ref="N266:U266">N216+N265</f>
        <v>28.5</v>
      </c>
      <c r="O266" s="478">
        <f t="shared" si="56"/>
        <v>28</v>
      </c>
      <c r="P266" s="479">
        <f t="shared" si="56"/>
        <v>28</v>
      </c>
      <c r="Q266" s="391">
        <f t="shared" si="56"/>
        <v>29</v>
      </c>
      <c r="R266" s="478">
        <f t="shared" si="56"/>
        <v>33</v>
      </c>
      <c r="S266" s="479">
        <f t="shared" si="56"/>
        <v>30</v>
      </c>
      <c r="T266" s="391">
        <f t="shared" si="56"/>
        <v>25</v>
      </c>
      <c r="U266" s="478">
        <f t="shared" si="56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1963" t="s">
        <v>50</v>
      </c>
      <c r="B267" s="1964"/>
      <c r="C267" s="1964"/>
      <c r="D267" s="1964"/>
      <c r="E267" s="1964"/>
      <c r="F267" s="1964"/>
      <c r="G267" s="1964"/>
      <c r="H267" s="1964"/>
      <c r="I267" s="1964"/>
      <c r="J267" s="1964"/>
      <c r="K267" s="1964"/>
      <c r="L267" s="1964"/>
      <c r="M267" s="1965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1963" t="s">
        <v>51</v>
      </c>
      <c r="B268" s="1964"/>
      <c r="C268" s="1964"/>
      <c r="D268" s="1964"/>
      <c r="E268" s="1964"/>
      <c r="F268" s="1964"/>
      <c r="G268" s="1964"/>
      <c r="H268" s="1964"/>
      <c r="I268" s="1964"/>
      <c r="J268" s="1964"/>
      <c r="K268" s="1964"/>
      <c r="L268" s="1964"/>
      <c r="M268" s="1965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1963" t="s">
        <v>190</v>
      </c>
      <c r="B269" s="1964"/>
      <c r="C269" s="1964"/>
      <c r="D269" s="1964"/>
      <c r="E269" s="1964"/>
      <c r="F269" s="1964"/>
      <c r="G269" s="1964"/>
      <c r="H269" s="1964"/>
      <c r="I269" s="1964"/>
      <c r="J269" s="1964"/>
      <c r="K269" s="1964"/>
      <c r="L269" s="1964"/>
      <c r="M269" s="1965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6.5" thickBot="1">
      <c r="A270" s="1963" t="s">
        <v>191</v>
      </c>
      <c r="B270" s="1964"/>
      <c r="C270" s="1964"/>
      <c r="D270" s="1964"/>
      <c r="E270" s="1964"/>
      <c r="F270" s="1964"/>
      <c r="G270" s="1964"/>
      <c r="H270" s="1964"/>
      <c r="I270" s="1964"/>
      <c r="J270" s="1964"/>
      <c r="K270" s="1964"/>
      <c r="L270" s="1964"/>
      <c r="M270" s="1965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6.5" thickBot="1">
      <c r="A271" s="1986"/>
      <c r="B271" s="1986"/>
      <c r="C271" s="1986"/>
      <c r="D271" s="1986"/>
      <c r="E271" s="1986"/>
      <c r="F271" s="1986"/>
      <c r="G271" s="1986"/>
      <c r="H271" s="1986"/>
      <c r="I271" s="1986"/>
      <c r="J271" s="1986"/>
      <c r="K271" s="1986"/>
      <c r="L271" s="1986"/>
      <c r="M271" s="1987"/>
      <c r="N271" s="2006">
        <f>G36+G12+G13+G14+G24+G25+G26+G37+G42+G43+G44+G46+G47+G48+G53+G54+G55+G61+G62+G64+G122+G123</f>
        <v>60</v>
      </c>
      <c r="O271" s="2007"/>
      <c r="P271" s="2008"/>
      <c r="Q271" s="2006">
        <f>G17+G18+G21+G27+G28+G29+G39+G40+G49+G57+G63+G115+G118+G202+G203+G207+G246+G206+G19+G204+G70+G71+G72</f>
        <v>61</v>
      </c>
      <c r="R271" s="2007"/>
      <c r="S271" s="2008"/>
      <c r="T271" s="2020">
        <f>G180+G181+G182+G188+G191+G199+G200+G208+G209+G211+G212+G214+G216+G247+G73+G74+G75</f>
        <v>60</v>
      </c>
      <c r="U271" s="2003"/>
      <c r="V271" s="2004"/>
      <c r="W271" s="2020">
        <f>G16+G50+G51+G58+G59+G174+G176+G177+G178+G184+G185+G186+G189+G190+G193+G194+G195+G197+G198+G213+G215+G217+G248+G249+G252</f>
        <v>60</v>
      </c>
      <c r="X271" s="2003"/>
      <c r="Y271" s="2004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241</v>
      </c>
    </row>
    <row r="274" spans="2:10" ht="15.75">
      <c r="B274" s="543" t="s">
        <v>298</v>
      </c>
      <c r="D274" s="2019"/>
      <c r="E274" s="2019"/>
      <c r="F274" s="2019"/>
      <c r="H274" s="1939" t="s">
        <v>407</v>
      </c>
      <c r="I274" s="1939"/>
      <c r="J274" s="1939"/>
    </row>
    <row r="276" spans="2:10" ht="15.75">
      <c r="B276" s="543" t="s">
        <v>299</v>
      </c>
      <c r="D276" s="2019"/>
      <c r="E276" s="2019"/>
      <c r="F276" s="2019"/>
      <c r="H276" s="1939" t="s">
        <v>408</v>
      </c>
      <c r="I276" s="1939"/>
      <c r="J276" s="1939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.75">
      <c r="B278" s="203" t="s">
        <v>113</v>
      </c>
      <c r="C278" s="650"/>
      <c r="D278" s="2009"/>
      <c r="E278" s="2010"/>
      <c r="F278" s="2010"/>
      <c r="G278" s="650"/>
      <c r="H278" s="2011" t="s">
        <v>114</v>
      </c>
      <c r="I278" s="2012"/>
      <c r="J278" s="2012"/>
    </row>
  </sheetData>
  <sheetProtection/>
  <mergeCells count="89">
    <mergeCell ref="A76:F76"/>
    <mergeCell ref="N271:P271"/>
    <mergeCell ref="W271:Y271"/>
    <mergeCell ref="W262:Y262"/>
    <mergeCell ref="A254:Y254"/>
    <mergeCell ref="A258:M258"/>
    <mergeCell ref="A259:M259"/>
    <mergeCell ref="A261:M261"/>
    <mergeCell ref="A260:M260"/>
    <mergeCell ref="N262:P262"/>
    <mergeCell ref="T271:V271"/>
    <mergeCell ref="T262:V262"/>
    <mergeCell ref="A245:Y245"/>
    <mergeCell ref="A257:M257"/>
    <mergeCell ref="A251:Y251"/>
    <mergeCell ref="A250:F250"/>
    <mergeCell ref="Q262:S262"/>
    <mergeCell ref="A256:F256"/>
    <mergeCell ref="A270:M270"/>
    <mergeCell ref="A255:Y255"/>
    <mergeCell ref="A218:F218"/>
    <mergeCell ref="Q271:S271"/>
    <mergeCell ref="D278:F278"/>
    <mergeCell ref="H278:J278"/>
    <mergeCell ref="A265:F265"/>
    <mergeCell ref="A266:M266"/>
    <mergeCell ref="A267:M267"/>
    <mergeCell ref="A268:M268"/>
    <mergeCell ref="D274:F274"/>
    <mergeCell ref="D276:F276"/>
    <mergeCell ref="H274:J274"/>
    <mergeCell ref="A271:M271"/>
    <mergeCell ref="A67:Y67"/>
    <mergeCell ref="A68:Y68"/>
    <mergeCell ref="A69:Y69"/>
    <mergeCell ref="A98:Y98"/>
    <mergeCell ref="A253:F253"/>
    <mergeCell ref="A99:Y99"/>
    <mergeCell ref="A113:F113"/>
    <mergeCell ref="A264:Y264"/>
    <mergeCell ref="A269:M269"/>
    <mergeCell ref="A114:Y114"/>
    <mergeCell ref="A244:F244"/>
    <mergeCell ref="B217:C217"/>
    <mergeCell ref="A157:Y157"/>
    <mergeCell ref="A165:Y165"/>
    <mergeCell ref="A124:F124"/>
    <mergeCell ref="A156:F156"/>
    <mergeCell ref="A126:Y126"/>
    <mergeCell ref="B216:C216"/>
    <mergeCell ref="H276:J276"/>
    <mergeCell ref="A31:F31"/>
    <mergeCell ref="A32:F32"/>
    <mergeCell ref="A33:D34"/>
    <mergeCell ref="A66:F66"/>
    <mergeCell ref="A65:F65"/>
    <mergeCell ref="A172:F172"/>
    <mergeCell ref="A239:Y239"/>
    <mergeCell ref="A173:Y173"/>
    <mergeCell ref="A125:Y125"/>
    <mergeCell ref="A35:Y35"/>
    <mergeCell ref="A9:Y9"/>
    <mergeCell ref="L5:L7"/>
    <mergeCell ref="I4:I7"/>
    <mergeCell ref="N6:Y6"/>
    <mergeCell ref="M3:M7"/>
    <mergeCell ref="C4:C7"/>
    <mergeCell ref="A2:A7"/>
    <mergeCell ref="J5:J7"/>
    <mergeCell ref="A10:Y10"/>
    <mergeCell ref="A22:B22"/>
    <mergeCell ref="W3:Y4"/>
    <mergeCell ref="Q3:S4"/>
    <mergeCell ref="T3:V4"/>
    <mergeCell ref="F5:F7"/>
    <mergeCell ref="I3:L3"/>
    <mergeCell ref="C2:F3"/>
    <mergeCell ref="G2:G7"/>
    <mergeCell ref="H2:M2"/>
    <mergeCell ref="A1:Y1"/>
    <mergeCell ref="N2:Y2"/>
    <mergeCell ref="J4:L4"/>
    <mergeCell ref="B2:B7"/>
    <mergeCell ref="N3:P4"/>
    <mergeCell ref="K5:K7"/>
    <mergeCell ref="E4:F4"/>
    <mergeCell ref="D4:D7"/>
    <mergeCell ref="H3:H7"/>
    <mergeCell ref="E5:E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4"/>
  <sheetViews>
    <sheetView zoomScale="75" zoomScaleNormal="75" zoomScalePageLayoutView="0" workbookViewId="0" topLeftCell="A1">
      <selection activeCell="P15" sqref="P15:AN15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4.75390625" style="0" customWidth="1"/>
    <col min="8" max="8" width="4.25390625" style="0" customWidth="1"/>
    <col min="9" max="9" width="4.7539062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375" style="0" customWidth="1"/>
    <col min="16" max="16" width="4.37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7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7" width="4.375" style="0" customWidth="1"/>
    <col min="48" max="48" width="3.75390625" style="0" customWidth="1"/>
    <col min="49" max="49" width="4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140"/>
      <c r="B2" s="2140"/>
      <c r="C2" s="2140"/>
      <c r="D2" s="2140"/>
      <c r="E2" s="2140"/>
      <c r="F2" s="2140"/>
      <c r="G2" s="2140"/>
      <c r="H2" s="2140"/>
      <c r="I2" s="2140"/>
      <c r="J2" s="2140"/>
      <c r="K2" s="2140"/>
      <c r="L2" s="2140"/>
      <c r="M2" s="2140"/>
      <c r="N2" s="2140"/>
      <c r="O2" s="2140"/>
      <c r="P2" s="2141" t="s">
        <v>88</v>
      </c>
      <c r="Q2" s="2141"/>
      <c r="R2" s="2141"/>
      <c r="S2" s="2141"/>
      <c r="T2" s="2141"/>
      <c r="U2" s="2141"/>
      <c r="V2" s="2141"/>
      <c r="W2" s="2141"/>
      <c r="X2" s="2141"/>
      <c r="Y2" s="2141"/>
      <c r="Z2" s="2141"/>
      <c r="AA2" s="2141"/>
      <c r="AB2" s="2141"/>
      <c r="AC2" s="2141"/>
      <c r="AD2" s="2141"/>
      <c r="AE2" s="2141"/>
      <c r="AF2" s="2141"/>
      <c r="AG2" s="2141"/>
      <c r="AH2" s="2141"/>
      <c r="AI2" s="2141"/>
      <c r="AJ2" s="2141"/>
      <c r="AK2" s="2141"/>
      <c r="AL2" s="2141"/>
      <c r="AM2" s="2141"/>
      <c r="AN2" s="2141"/>
      <c r="AO2" s="2147"/>
      <c r="AP2" s="2147"/>
      <c r="AQ2" s="2147"/>
      <c r="AR2" s="2147"/>
      <c r="AS2" s="2147"/>
      <c r="AT2" s="2147"/>
      <c r="AU2" s="2147"/>
      <c r="AV2" s="2147"/>
      <c r="AW2" s="2147"/>
      <c r="AX2" s="2147"/>
      <c r="AY2" s="2147"/>
      <c r="AZ2" s="2147"/>
      <c r="BA2" s="2147"/>
    </row>
    <row r="3" spans="1:53" ht="26.25">
      <c r="A3" s="2138" t="s">
        <v>417</v>
      </c>
      <c r="B3" s="2138"/>
      <c r="C3" s="2138"/>
      <c r="D3" s="2138"/>
      <c r="E3" s="2138"/>
      <c r="F3" s="2138"/>
      <c r="G3" s="2138"/>
      <c r="H3" s="2138"/>
      <c r="I3" s="2138"/>
      <c r="J3" s="2138"/>
      <c r="K3" s="2138"/>
      <c r="L3" s="2138"/>
      <c r="M3" s="2138"/>
      <c r="N3" s="2138"/>
      <c r="O3" s="2138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2147"/>
      <c r="AP3" s="2147"/>
      <c r="AQ3" s="2147"/>
      <c r="AR3" s="2147"/>
      <c r="AS3" s="2147"/>
      <c r="AT3" s="2147"/>
      <c r="AU3" s="2147"/>
      <c r="AV3" s="2147"/>
      <c r="AW3" s="2147"/>
      <c r="AX3" s="2147"/>
      <c r="AY3" s="2147"/>
      <c r="AZ3" s="2147"/>
      <c r="BA3" s="2147"/>
    </row>
    <row r="4" spans="1:53" ht="30.75">
      <c r="A4" s="2138" t="s">
        <v>418</v>
      </c>
      <c r="B4" s="2138"/>
      <c r="C4" s="2138"/>
      <c r="D4" s="2138"/>
      <c r="E4" s="2138"/>
      <c r="F4" s="2138"/>
      <c r="G4" s="2138"/>
      <c r="H4" s="2138"/>
      <c r="I4" s="2138"/>
      <c r="J4" s="2138"/>
      <c r="K4" s="2138"/>
      <c r="L4" s="2138"/>
      <c r="M4" s="2138"/>
      <c r="N4" s="2138"/>
      <c r="O4" s="2138"/>
      <c r="P4" s="2139" t="s">
        <v>1</v>
      </c>
      <c r="Q4" s="2139"/>
      <c r="R4" s="2139"/>
      <c r="S4" s="2139"/>
      <c r="T4" s="2139"/>
      <c r="U4" s="2139"/>
      <c r="V4" s="2139"/>
      <c r="W4" s="2139"/>
      <c r="X4" s="2139"/>
      <c r="Y4" s="2139"/>
      <c r="Z4" s="2139"/>
      <c r="AA4" s="2139"/>
      <c r="AB4" s="2139"/>
      <c r="AC4" s="2139"/>
      <c r="AD4" s="2139"/>
      <c r="AE4" s="2139"/>
      <c r="AF4" s="2139"/>
      <c r="AG4" s="2139"/>
      <c r="AH4" s="2139"/>
      <c r="AI4" s="2139"/>
      <c r="AJ4" s="2139"/>
      <c r="AK4" s="2139"/>
      <c r="AL4" s="2139"/>
      <c r="AM4" s="2139"/>
      <c r="AN4" s="2139"/>
      <c r="AO4" s="2147"/>
      <c r="AP4" s="2147"/>
      <c r="AQ4" s="2147"/>
      <c r="AR4" s="2147"/>
      <c r="AS4" s="2147"/>
      <c r="AT4" s="2147"/>
      <c r="AU4" s="2147"/>
      <c r="AV4" s="2147"/>
      <c r="AW4" s="2147"/>
      <c r="AX4" s="2147"/>
      <c r="AY4" s="2147"/>
      <c r="AZ4" s="2147"/>
      <c r="BA4" s="2147"/>
    </row>
    <row r="5" spans="1:53" ht="26.25">
      <c r="A5" s="2138" t="s">
        <v>704</v>
      </c>
      <c r="B5" s="2138"/>
      <c r="C5" s="2138"/>
      <c r="D5" s="2138"/>
      <c r="E5" s="2138"/>
      <c r="F5" s="2138"/>
      <c r="G5" s="2138"/>
      <c r="H5" s="2138"/>
      <c r="I5" s="2138"/>
      <c r="J5" s="2138"/>
      <c r="K5" s="2138"/>
      <c r="L5" s="2138"/>
      <c r="M5" s="2138"/>
      <c r="N5" s="2138"/>
      <c r="O5" s="2138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2149" t="s">
        <v>416</v>
      </c>
      <c r="AO5" s="2150"/>
      <c r="AP5" s="2150"/>
      <c r="AQ5" s="2150"/>
      <c r="AR5" s="2150"/>
      <c r="AS5" s="2150"/>
      <c r="AT5" s="2150"/>
      <c r="AU5" s="2150"/>
      <c r="AV5" s="2150"/>
      <c r="AW5" s="2150"/>
      <c r="AX5" s="2150"/>
      <c r="AY5" s="2150"/>
      <c r="AZ5" s="2150"/>
      <c r="BA5" s="2150"/>
    </row>
    <row r="6" spans="1:53" ht="26.25">
      <c r="A6" s="2151" t="s">
        <v>705</v>
      </c>
      <c r="B6" s="2151"/>
      <c r="C6" s="2151"/>
      <c r="D6" s="2151"/>
      <c r="E6" s="2151"/>
      <c r="F6" s="2151"/>
      <c r="G6" s="2151"/>
      <c r="H6" s="2151"/>
      <c r="I6" s="2151"/>
      <c r="J6" s="2151"/>
      <c r="K6" s="2151"/>
      <c r="L6" s="2151"/>
      <c r="M6" s="2151"/>
      <c r="N6" s="2151"/>
      <c r="O6" s="215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2150"/>
      <c r="AO6" s="2150"/>
      <c r="AP6" s="2150"/>
      <c r="AQ6" s="2150"/>
      <c r="AR6" s="2150"/>
      <c r="AS6" s="2150"/>
      <c r="AT6" s="2150"/>
      <c r="AU6" s="2150"/>
      <c r="AV6" s="2150"/>
      <c r="AW6" s="2150"/>
      <c r="AX6" s="2150"/>
      <c r="AY6" s="2150"/>
      <c r="AZ6" s="2150"/>
      <c r="BA6" s="2150"/>
    </row>
    <row r="7" spans="1:53" ht="27.75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2152" t="s">
        <v>2</v>
      </c>
      <c r="Q7" s="2153"/>
      <c r="R7" s="2153"/>
      <c r="S7" s="2153"/>
      <c r="T7" s="2153"/>
      <c r="U7" s="2153"/>
      <c r="V7" s="2153"/>
      <c r="W7" s="2153"/>
      <c r="X7" s="2153"/>
      <c r="Y7" s="2153"/>
      <c r="Z7" s="2153"/>
      <c r="AA7" s="2153"/>
      <c r="AB7" s="2153"/>
      <c r="AC7" s="2153"/>
      <c r="AD7" s="2153"/>
      <c r="AE7" s="2153"/>
      <c r="AF7" s="2153"/>
      <c r="AG7" s="2153"/>
      <c r="AH7" s="2153"/>
      <c r="AI7" s="2153"/>
      <c r="AJ7" s="2153"/>
      <c r="AK7" s="2153"/>
      <c r="AL7" s="2153"/>
      <c r="AM7" s="2153"/>
      <c r="AN7" s="2154" t="s">
        <v>499</v>
      </c>
      <c r="AO7" s="2155"/>
      <c r="AP7" s="2155"/>
      <c r="AQ7" s="2155"/>
      <c r="AR7" s="2155"/>
      <c r="AS7" s="2155"/>
      <c r="AT7" s="2155"/>
      <c r="AU7" s="2155"/>
      <c r="AV7" s="2155"/>
      <c r="AW7" s="2155"/>
      <c r="AX7" s="2155"/>
      <c r="AY7" s="2155"/>
      <c r="AZ7" s="2155"/>
      <c r="BA7" s="2155"/>
    </row>
    <row r="8" spans="1:53" ht="27.75">
      <c r="A8" s="2158" t="s">
        <v>0</v>
      </c>
      <c r="B8" s="2158"/>
      <c r="C8" s="2158"/>
      <c r="D8" s="2158"/>
      <c r="E8" s="2158"/>
      <c r="F8" s="2158"/>
      <c r="G8" s="2158"/>
      <c r="H8" s="2158"/>
      <c r="I8" s="2158"/>
      <c r="J8" s="2158"/>
      <c r="K8" s="2158"/>
      <c r="L8" s="2158"/>
      <c r="M8" s="2158"/>
      <c r="N8" s="2158"/>
      <c r="O8" s="2158"/>
      <c r="P8" s="2152"/>
      <c r="Q8" s="2153"/>
      <c r="R8" s="2153"/>
      <c r="S8" s="2153"/>
      <c r="T8" s="2153"/>
      <c r="U8" s="2153"/>
      <c r="V8" s="2153"/>
      <c r="W8" s="2153"/>
      <c r="X8" s="2153"/>
      <c r="Y8" s="2153"/>
      <c r="Z8" s="2153"/>
      <c r="AA8" s="2153"/>
      <c r="AB8" s="2153"/>
      <c r="AC8" s="2153"/>
      <c r="AD8" s="2153"/>
      <c r="AE8" s="2153"/>
      <c r="AF8" s="2153"/>
      <c r="AG8" s="2153"/>
      <c r="AH8" s="2153"/>
      <c r="AI8" s="2153"/>
      <c r="AJ8" s="2153"/>
      <c r="AK8" s="2153"/>
      <c r="AL8" s="2153"/>
      <c r="AM8" s="2153"/>
      <c r="AN8" s="2156" t="s">
        <v>99</v>
      </c>
      <c r="AO8" s="2156"/>
      <c r="AP8" s="2156"/>
      <c r="AQ8" s="2156"/>
      <c r="AR8" s="2156"/>
      <c r="AS8" s="2156"/>
      <c r="AT8" s="2156"/>
      <c r="AU8" s="2156"/>
      <c r="AV8" s="2156"/>
      <c r="AW8" s="2156"/>
      <c r="AX8" s="2156"/>
      <c r="AY8" s="2156"/>
      <c r="AZ8" s="2156"/>
      <c r="BA8" s="2156"/>
    </row>
    <row r="9" spans="1:53" ht="25.5" customHeight="1">
      <c r="A9" s="2138" t="s">
        <v>421</v>
      </c>
      <c r="B9" s="2138"/>
      <c r="C9" s="2138"/>
      <c r="D9" s="2138"/>
      <c r="E9" s="2138"/>
      <c r="F9" s="2138"/>
      <c r="G9" s="2138"/>
      <c r="H9" s="2138"/>
      <c r="I9" s="2138"/>
      <c r="J9" s="2138"/>
      <c r="K9" s="2138"/>
      <c r="L9" s="2138"/>
      <c r="M9" s="2138"/>
      <c r="N9" s="2138"/>
      <c r="O9" s="2138"/>
      <c r="P9" s="2143" t="s">
        <v>700</v>
      </c>
      <c r="Q9" s="2143"/>
      <c r="R9" s="2143"/>
      <c r="S9" s="2143"/>
      <c r="T9" s="2143"/>
      <c r="U9" s="2143"/>
      <c r="V9" s="2143"/>
      <c r="W9" s="2143"/>
      <c r="X9" s="2143"/>
      <c r="Y9" s="2143"/>
      <c r="Z9" s="2143"/>
      <c r="AA9" s="2143"/>
      <c r="AB9" s="2143"/>
      <c r="AC9" s="2143"/>
      <c r="AD9" s="2143"/>
      <c r="AE9" s="2143"/>
      <c r="AF9" s="2143"/>
      <c r="AG9" s="2143"/>
      <c r="AH9" s="2143"/>
      <c r="AI9" s="2143"/>
      <c r="AJ9" s="2143"/>
      <c r="AK9" s="2143"/>
      <c r="AL9" s="2143"/>
      <c r="AM9" s="2143"/>
      <c r="AN9" s="2156"/>
      <c r="AO9" s="2156"/>
      <c r="AP9" s="2156"/>
      <c r="AQ9" s="2156"/>
      <c r="AR9" s="2156"/>
      <c r="AS9" s="2156"/>
      <c r="AT9" s="2156"/>
      <c r="AU9" s="2156"/>
      <c r="AV9" s="2156"/>
      <c r="AW9" s="2156"/>
      <c r="AX9" s="2156"/>
      <c r="AY9" s="2156"/>
      <c r="AZ9" s="2156"/>
      <c r="BA9" s="2156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146" t="s">
        <v>219</v>
      </c>
      <c r="Q10" s="2157"/>
      <c r="R10" s="2157"/>
      <c r="S10" s="2157"/>
      <c r="T10" s="2157"/>
      <c r="U10" s="2157"/>
      <c r="V10" s="2157"/>
      <c r="W10" s="2157"/>
      <c r="X10" s="2157"/>
      <c r="Y10" s="2157"/>
      <c r="Z10" s="2157"/>
      <c r="AA10" s="2157"/>
      <c r="AB10" s="2157"/>
      <c r="AC10" s="2157"/>
      <c r="AD10" s="2157"/>
      <c r="AE10" s="2157"/>
      <c r="AF10" s="2157"/>
      <c r="AG10" s="2157"/>
      <c r="AH10" s="2157"/>
      <c r="AI10" s="2157"/>
      <c r="AJ10" s="2157"/>
      <c r="AK10" s="2157"/>
      <c r="AL10" s="111"/>
      <c r="AM10" s="111"/>
      <c r="AN10" s="2156"/>
      <c r="AO10" s="2156"/>
      <c r="AP10" s="2156"/>
      <c r="AQ10" s="2156"/>
      <c r="AR10" s="2156"/>
      <c r="AS10" s="2156"/>
      <c r="AT10" s="2156"/>
      <c r="AU10" s="2156"/>
      <c r="AV10" s="2156"/>
      <c r="AW10" s="2156"/>
      <c r="AX10" s="2156"/>
      <c r="AY10" s="2156"/>
      <c r="AZ10" s="2156"/>
      <c r="BA10" s="2156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43" t="s">
        <v>306</v>
      </c>
      <c r="Q11" s="2144"/>
      <c r="R11" s="2144"/>
      <c r="S11" s="2144"/>
      <c r="T11" s="2144"/>
      <c r="U11" s="2144"/>
      <c r="V11" s="2144"/>
      <c r="W11" s="2144"/>
      <c r="X11" s="2144"/>
      <c r="Y11" s="2144"/>
      <c r="Z11" s="2144"/>
      <c r="AA11" s="2144"/>
      <c r="AB11" s="2144"/>
      <c r="AC11" s="2144"/>
      <c r="AD11" s="2144"/>
      <c r="AE11" s="2144"/>
      <c r="AF11" s="2144"/>
      <c r="AG11" s="2144"/>
      <c r="AH11" s="2144"/>
      <c r="AI11" s="2144"/>
      <c r="AJ11" s="2144"/>
      <c r="AK11" s="111"/>
      <c r="AL11" s="111"/>
      <c r="AM11" s="111"/>
      <c r="AN11" s="2156"/>
      <c r="AO11" s="2156"/>
      <c r="AP11" s="2156"/>
      <c r="AQ11" s="2156"/>
      <c r="AR11" s="2156"/>
      <c r="AS11" s="2156"/>
      <c r="AT11" s="2156"/>
      <c r="AU11" s="2156"/>
      <c r="AV11" s="2156"/>
      <c r="AW11" s="2156"/>
      <c r="AX11" s="2156"/>
      <c r="AY11" s="2156"/>
      <c r="AZ11" s="2156"/>
      <c r="BA11" s="2156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146" t="s">
        <v>500</v>
      </c>
      <c r="Q12" s="2146"/>
      <c r="R12" s="2146"/>
      <c r="S12" s="2146"/>
      <c r="T12" s="2146"/>
      <c r="U12" s="2146"/>
      <c r="V12" s="2146"/>
      <c r="W12" s="2146"/>
      <c r="X12" s="2146"/>
      <c r="Y12" s="2146"/>
      <c r="Z12" s="2146"/>
      <c r="AA12" s="2146"/>
      <c r="AB12" s="2146"/>
      <c r="AC12" s="2146"/>
      <c r="AD12" s="2146"/>
      <c r="AE12" s="2146"/>
      <c r="AF12" s="2146"/>
      <c r="AG12" s="2146"/>
      <c r="AH12" s="2146"/>
      <c r="AI12" s="2146"/>
      <c r="AJ12" s="2146"/>
      <c r="AK12" s="2146"/>
      <c r="AL12" s="2146"/>
      <c r="AM12" s="2146"/>
      <c r="AN12" s="2146"/>
      <c r="AO12" s="2146"/>
      <c r="AP12" s="2146"/>
      <c r="AQ12" s="2146"/>
      <c r="AR12" s="2146"/>
      <c r="AS12" s="2146"/>
      <c r="AT12" s="2146"/>
      <c r="AU12" s="2146"/>
      <c r="AV12" s="2146"/>
      <c r="AW12" s="2146"/>
      <c r="AX12" s="2146"/>
      <c r="AY12" s="2146"/>
      <c r="AZ12" s="2146"/>
      <c r="BA12" s="112"/>
    </row>
    <row r="13" spans="1:53" ht="34.5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148"/>
      <c r="Q13" s="2148"/>
      <c r="R13" s="2148"/>
      <c r="S13" s="2148"/>
      <c r="T13" s="2148"/>
      <c r="U13" s="2148"/>
      <c r="V13" s="2148"/>
      <c r="W13" s="2148"/>
      <c r="X13" s="2148"/>
      <c r="Y13" s="2148"/>
      <c r="Z13" s="2148"/>
      <c r="AA13" s="2148"/>
      <c r="AB13" s="2148"/>
      <c r="AC13" s="2148"/>
      <c r="AD13" s="2148"/>
      <c r="AE13" s="2148"/>
      <c r="AF13" s="2148"/>
      <c r="AG13" s="2148"/>
      <c r="AH13" s="2148"/>
      <c r="AI13" s="2148"/>
      <c r="AJ13" s="2148"/>
      <c r="AK13" s="2148"/>
      <c r="AL13" s="2148"/>
      <c r="AM13" s="2148"/>
      <c r="AN13" s="2148"/>
      <c r="AO13" s="2148"/>
      <c r="AP13" s="2148"/>
      <c r="AQ13" s="2148"/>
      <c r="AR13" s="2148"/>
      <c r="AS13" s="2148"/>
      <c r="AT13" s="2148"/>
      <c r="AU13" s="2148"/>
      <c r="AV13" s="2148"/>
      <c r="AW13" s="2148"/>
      <c r="AX13" s="2148"/>
      <c r="AY13" s="112"/>
      <c r="AZ13" s="112"/>
      <c r="BA13" s="112"/>
    </row>
    <row r="14" spans="1:53" ht="28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146" t="s">
        <v>701</v>
      </c>
      <c r="Q14" s="2146"/>
      <c r="R14" s="2146"/>
      <c r="S14" s="2146"/>
      <c r="T14" s="2146"/>
      <c r="U14" s="2146"/>
      <c r="V14" s="2146"/>
      <c r="W14" s="2146"/>
      <c r="X14" s="2146"/>
      <c r="Y14" s="2146"/>
      <c r="Z14" s="2146"/>
      <c r="AA14" s="2146"/>
      <c r="AB14" s="2146"/>
      <c r="AC14" s="2146"/>
      <c r="AD14" s="2146"/>
      <c r="AE14" s="2146"/>
      <c r="AF14" s="2146"/>
      <c r="AG14" s="2146"/>
      <c r="AH14" s="2146"/>
      <c r="AI14" s="2146"/>
      <c r="AJ14" s="2146"/>
      <c r="AK14" s="2146"/>
      <c r="AL14" s="2146"/>
      <c r="AM14" s="2146"/>
      <c r="AN14" s="2146"/>
      <c r="AO14" s="2146"/>
      <c r="AP14" s="2146"/>
      <c r="AQ14" s="2146"/>
      <c r="AR14" s="2146"/>
      <c r="AS14" s="2146"/>
      <c r="AT14" s="2146"/>
      <c r="AU14" s="2146"/>
      <c r="AV14" s="2146"/>
      <c r="AW14" s="2146"/>
      <c r="AX14" s="2146"/>
      <c r="AY14" s="112"/>
      <c r="AZ14" s="112"/>
      <c r="BA14" s="112"/>
    </row>
    <row r="15" spans="1:53" ht="29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145"/>
      <c r="Q15" s="2145"/>
      <c r="R15" s="2145"/>
      <c r="S15" s="2145"/>
      <c r="T15" s="2145"/>
      <c r="U15" s="2145"/>
      <c r="V15" s="2145"/>
      <c r="W15" s="2145"/>
      <c r="X15" s="2145"/>
      <c r="Y15" s="2145"/>
      <c r="Z15" s="2145"/>
      <c r="AA15" s="2145"/>
      <c r="AB15" s="2145"/>
      <c r="AC15" s="2145"/>
      <c r="AD15" s="2145"/>
      <c r="AE15" s="2145"/>
      <c r="AF15" s="2145"/>
      <c r="AG15" s="2145"/>
      <c r="AH15" s="2145"/>
      <c r="AI15" s="2145"/>
      <c r="AJ15" s="2145"/>
      <c r="AK15" s="2145"/>
      <c r="AL15" s="2145"/>
      <c r="AM15" s="2145"/>
      <c r="AN15" s="2145"/>
      <c r="AO15" s="1317"/>
      <c r="AP15" s="1317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</row>
    <row r="16" spans="1:53" ht="26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145"/>
      <c r="Q16" s="2145"/>
      <c r="R16" s="2145"/>
      <c r="S16" s="2145"/>
      <c r="T16" s="2145"/>
      <c r="U16" s="2145"/>
      <c r="V16" s="2145"/>
      <c r="W16" s="2145"/>
      <c r="X16" s="2145"/>
      <c r="Y16" s="2145"/>
      <c r="Z16" s="2145"/>
      <c r="AA16" s="2145"/>
      <c r="AB16" s="2145"/>
      <c r="AC16" s="2145"/>
      <c r="AD16" s="2145"/>
      <c r="AE16" s="2145"/>
      <c r="AF16" s="2145"/>
      <c r="AG16" s="2145"/>
      <c r="AH16" s="2145"/>
      <c r="AI16" s="2145"/>
      <c r="AJ16" s="2145"/>
      <c r="AK16" s="2145"/>
      <c r="AL16" s="2145"/>
      <c r="AM16" s="2145"/>
      <c r="AN16" s="2145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245"/>
      <c r="Q17" s="2246"/>
      <c r="R17" s="2246"/>
      <c r="S17" s="2246"/>
      <c r="T17" s="2246"/>
      <c r="U17" s="2246"/>
      <c r="V17" s="2246"/>
      <c r="W17" s="2246"/>
      <c r="X17" s="2246"/>
      <c r="Y17" s="2246"/>
      <c r="Z17" s="2246"/>
      <c r="AA17" s="2246"/>
      <c r="AB17" s="2246"/>
      <c r="AC17" s="2246"/>
      <c r="AD17" s="2246"/>
      <c r="AE17" s="2246"/>
      <c r="AF17" s="2246"/>
      <c r="AG17" s="2246"/>
      <c r="AH17" s="2246"/>
      <c r="AI17" s="2246"/>
      <c r="AJ17" s="2246"/>
      <c r="AK17" s="2246"/>
      <c r="AL17" s="2246"/>
      <c r="AM17" s="2246"/>
      <c r="AN17" s="2246"/>
      <c r="AO17" s="2246"/>
      <c r="AP17" s="2246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142"/>
      <c r="Q18" s="2125"/>
      <c r="R18" s="2125"/>
      <c r="S18" s="2125"/>
      <c r="T18" s="2125"/>
      <c r="U18" s="2125"/>
      <c r="V18" s="2125"/>
      <c r="W18" s="2125"/>
      <c r="X18" s="2125"/>
      <c r="Y18" s="2125"/>
      <c r="Z18" s="2125"/>
      <c r="AA18" s="2125"/>
      <c r="AB18" s="2125"/>
      <c r="AC18" s="2125"/>
      <c r="AD18" s="2125"/>
      <c r="AE18" s="2125"/>
      <c r="AF18" s="2125"/>
      <c r="AG18" s="2125"/>
      <c r="AH18" s="2125"/>
      <c r="AI18" s="2125"/>
      <c r="AJ18" s="2125"/>
      <c r="AK18" s="2125"/>
      <c r="AL18" s="2125"/>
      <c r="AM18" s="2125"/>
      <c r="AN18" s="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ht="22.5">
      <c r="A19" s="2248" t="s">
        <v>56</v>
      </c>
      <c r="B19" s="2248"/>
      <c r="C19" s="2248"/>
      <c r="D19" s="2248"/>
      <c r="E19" s="2248"/>
      <c r="F19" s="2248"/>
      <c r="G19" s="2248"/>
      <c r="H19" s="2248"/>
      <c r="I19" s="2248"/>
      <c r="J19" s="2248"/>
      <c r="K19" s="2248"/>
      <c r="L19" s="2248"/>
      <c r="M19" s="2248"/>
      <c r="N19" s="2248"/>
      <c r="O19" s="2248"/>
      <c r="P19" s="2248"/>
      <c r="Q19" s="2248"/>
      <c r="R19" s="2248"/>
      <c r="S19" s="2248"/>
      <c r="T19" s="2248"/>
      <c r="U19" s="2248"/>
      <c r="V19" s="2248"/>
      <c r="W19" s="2248"/>
      <c r="X19" s="2248"/>
      <c r="Y19" s="2248"/>
      <c r="Z19" s="2248"/>
      <c r="AA19" s="2248"/>
      <c r="AB19" s="2248"/>
      <c r="AC19" s="2248"/>
      <c r="AD19" s="2248"/>
      <c r="AE19" s="2248"/>
      <c r="AF19" s="2248"/>
      <c r="AG19" s="2248"/>
      <c r="AH19" s="2248"/>
      <c r="AI19" s="2248"/>
      <c r="AJ19" s="2248"/>
      <c r="AK19" s="2248"/>
      <c r="AL19" s="2248"/>
      <c r="AM19" s="2248"/>
      <c r="AN19" s="2248"/>
      <c r="AO19" s="2248"/>
      <c r="AP19" s="2248"/>
      <c r="AQ19" s="2248"/>
      <c r="AR19" s="2248"/>
      <c r="AS19" s="2248"/>
      <c r="AT19" s="2248"/>
      <c r="AU19" s="2248"/>
      <c r="AV19" s="2248"/>
      <c r="AW19" s="2248"/>
      <c r="AX19" s="2248"/>
      <c r="AY19" s="2248"/>
      <c r="AZ19" s="2248"/>
      <c r="BA19" s="2248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thickBot="1">
      <c r="A21" s="2213" t="s">
        <v>3</v>
      </c>
      <c r="B21" s="2203" t="s">
        <v>4</v>
      </c>
      <c r="C21" s="2204"/>
      <c r="D21" s="2204"/>
      <c r="E21" s="2205"/>
      <c r="F21" s="2203" t="s">
        <v>5</v>
      </c>
      <c r="G21" s="2204"/>
      <c r="H21" s="2204"/>
      <c r="I21" s="2205"/>
      <c r="J21" s="2170" t="s">
        <v>6</v>
      </c>
      <c r="K21" s="2171"/>
      <c r="L21" s="2171"/>
      <c r="M21" s="2172"/>
      <c r="N21" s="2170" t="s">
        <v>7</v>
      </c>
      <c r="O21" s="2171"/>
      <c r="P21" s="2171"/>
      <c r="Q21" s="2171"/>
      <c r="R21" s="2172"/>
      <c r="S21" s="2170" t="s">
        <v>8</v>
      </c>
      <c r="T21" s="2247"/>
      <c r="U21" s="2247"/>
      <c r="V21" s="2247"/>
      <c r="W21" s="2172"/>
      <c r="X21" s="2203" t="s">
        <v>9</v>
      </c>
      <c r="Y21" s="2204"/>
      <c r="Z21" s="2204"/>
      <c r="AA21" s="2205"/>
      <c r="AB21" s="2203" t="s">
        <v>10</v>
      </c>
      <c r="AC21" s="2204"/>
      <c r="AD21" s="2204"/>
      <c r="AE21" s="2205"/>
      <c r="AF21" s="2203" t="s">
        <v>11</v>
      </c>
      <c r="AG21" s="2204"/>
      <c r="AH21" s="2204"/>
      <c r="AI21" s="2205"/>
      <c r="AJ21" s="2170" t="s">
        <v>12</v>
      </c>
      <c r="AK21" s="2171"/>
      <c r="AL21" s="2171"/>
      <c r="AM21" s="2171"/>
      <c r="AN21" s="2172"/>
      <c r="AO21" s="2203" t="s">
        <v>13</v>
      </c>
      <c r="AP21" s="2204"/>
      <c r="AQ21" s="2204"/>
      <c r="AR21" s="2205"/>
      <c r="AS21" s="2207" t="s">
        <v>14</v>
      </c>
      <c r="AT21" s="2208"/>
      <c r="AU21" s="2208"/>
      <c r="AV21" s="2208"/>
      <c r="AW21" s="2209"/>
      <c r="AX21" s="2203" t="s">
        <v>15</v>
      </c>
      <c r="AY21" s="2204"/>
      <c r="AZ21" s="2204"/>
      <c r="BA21" s="2205"/>
    </row>
    <row r="22" spans="1:53" ht="16.5" thickBot="1">
      <c r="A22" s="2214"/>
      <c r="B22" s="204">
        <v>1</v>
      </c>
      <c r="C22" s="205">
        <v>2</v>
      </c>
      <c r="D22" s="205">
        <v>3</v>
      </c>
      <c r="E22" s="206">
        <v>4</v>
      </c>
      <c r="F22" s="204">
        <v>5</v>
      </c>
      <c r="G22" s="205">
        <v>6</v>
      </c>
      <c r="H22" s="205">
        <v>7</v>
      </c>
      <c r="I22" s="206">
        <v>8</v>
      </c>
      <c r="J22" s="204">
        <v>9</v>
      </c>
      <c r="K22" s="205">
        <v>10</v>
      </c>
      <c r="L22" s="205">
        <v>11</v>
      </c>
      <c r="M22" s="206">
        <v>12</v>
      </c>
      <c r="N22" s="204">
        <v>13</v>
      </c>
      <c r="O22" s="205">
        <v>14</v>
      </c>
      <c r="P22" s="205">
        <v>15</v>
      </c>
      <c r="Q22" s="205">
        <v>16</v>
      </c>
      <c r="R22" s="206">
        <v>17</v>
      </c>
      <c r="S22" s="204">
        <v>18</v>
      </c>
      <c r="T22" s="205">
        <v>19</v>
      </c>
      <c r="U22" s="205">
        <v>20</v>
      </c>
      <c r="V22" s="205">
        <v>21</v>
      </c>
      <c r="W22" s="206">
        <v>22</v>
      </c>
      <c r="X22" s="204">
        <v>23</v>
      </c>
      <c r="Y22" s="205">
        <v>24</v>
      </c>
      <c r="Z22" s="205">
        <v>25</v>
      </c>
      <c r="AA22" s="206">
        <v>26</v>
      </c>
      <c r="AB22" s="204">
        <v>27</v>
      </c>
      <c r="AC22" s="205">
        <v>28</v>
      </c>
      <c r="AD22" s="205">
        <v>29</v>
      </c>
      <c r="AE22" s="206">
        <v>30</v>
      </c>
      <c r="AF22" s="204">
        <v>31</v>
      </c>
      <c r="AG22" s="205">
        <v>32</v>
      </c>
      <c r="AH22" s="205">
        <v>33</v>
      </c>
      <c r="AI22" s="206">
        <v>34</v>
      </c>
      <c r="AJ22" s="204">
        <v>35</v>
      </c>
      <c r="AK22" s="205">
        <v>36</v>
      </c>
      <c r="AL22" s="205">
        <v>37</v>
      </c>
      <c r="AM22" s="205">
        <v>38</v>
      </c>
      <c r="AN22" s="206">
        <v>39</v>
      </c>
      <c r="AO22" s="204">
        <v>40</v>
      </c>
      <c r="AP22" s="205">
        <v>41</v>
      </c>
      <c r="AQ22" s="205">
        <v>42</v>
      </c>
      <c r="AR22" s="206">
        <v>43</v>
      </c>
      <c r="AS22" s="204">
        <v>44</v>
      </c>
      <c r="AT22" s="205">
        <v>45</v>
      </c>
      <c r="AU22" s="205">
        <v>46</v>
      </c>
      <c r="AV22" s="205">
        <v>47</v>
      </c>
      <c r="AW22" s="206">
        <v>48</v>
      </c>
      <c r="AX22" s="204">
        <v>49</v>
      </c>
      <c r="AY22" s="205">
        <v>50</v>
      </c>
      <c r="AZ22" s="205">
        <v>51</v>
      </c>
      <c r="BA22" s="206">
        <v>52</v>
      </c>
    </row>
    <row r="23" spans="1:53" ht="19.5" customHeight="1" thickBot="1">
      <c r="A23" s="232">
        <v>1</v>
      </c>
      <c r="B23" s="210" t="s">
        <v>55</v>
      </c>
      <c r="C23" s="211" t="s">
        <v>55</v>
      </c>
      <c r="D23" s="211" t="s">
        <v>55</v>
      </c>
      <c r="E23" s="212" t="s">
        <v>55</v>
      </c>
      <c r="F23" s="210" t="s">
        <v>55</v>
      </c>
      <c r="G23" s="211" t="s">
        <v>55</v>
      </c>
      <c r="H23" s="211" t="s">
        <v>55</v>
      </c>
      <c r="I23" s="212" t="s">
        <v>55</v>
      </c>
      <c r="J23" s="210" t="s">
        <v>55</v>
      </c>
      <c r="K23" s="211" t="s">
        <v>55</v>
      </c>
      <c r="L23" s="211" t="s">
        <v>55</v>
      </c>
      <c r="M23" s="212" t="s">
        <v>55</v>
      </c>
      <c r="N23" s="210" t="s">
        <v>55</v>
      </c>
      <c r="O23" s="211" t="s">
        <v>55</v>
      </c>
      <c r="P23" s="211" t="s">
        <v>55</v>
      </c>
      <c r="Q23" s="228" t="s">
        <v>16</v>
      </c>
      <c r="R23" s="228" t="s">
        <v>16</v>
      </c>
      <c r="S23" s="239" t="s">
        <v>17</v>
      </c>
      <c r="T23" s="235" t="s">
        <v>55</v>
      </c>
      <c r="U23" s="236" t="s">
        <v>55</v>
      </c>
      <c r="V23" s="235" t="s">
        <v>55</v>
      </c>
      <c r="W23" s="236" t="s">
        <v>55</v>
      </c>
      <c r="X23" s="242" t="s">
        <v>55</v>
      </c>
      <c r="Y23" s="235" t="s">
        <v>55</v>
      </c>
      <c r="Z23" s="235" t="s">
        <v>55</v>
      </c>
      <c r="AA23" s="236" t="s">
        <v>55</v>
      </c>
      <c r="AB23" s="236" t="s">
        <v>55</v>
      </c>
      <c r="AC23" s="245" t="s">
        <v>474</v>
      </c>
      <c r="AD23" s="235" t="s">
        <v>475</v>
      </c>
      <c r="AE23" s="235" t="s">
        <v>475</v>
      </c>
      <c r="AF23" s="242" t="s">
        <v>55</v>
      </c>
      <c r="AG23" s="235" t="s">
        <v>55</v>
      </c>
      <c r="AH23" s="235" t="s">
        <v>55</v>
      </c>
      <c r="AI23" s="236" t="s">
        <v>55</v>
      </c>
      <c r="AJ23" s="242" t="s">
        <v>55</v>
      </c>
      <c r="AK23" s="235" t="s">
        <v>55</v>
      </c>
      <c r="AL23" s="235" t="s">
        <v>55</v>
      </c>
      <c r="AM23" s="235" t="s">
        <v>55</v>
      </c>
      <c r="AN23" s="236" t="s">
        <v>55</v>
      </c>
      <c r="AO23" s="236" t="s">
        <v>55</v>
      </c>
      <c r="AP23" s="239" t="s">
        <v>16</v>
      </c>
      <c r="AQ23" s="239" t="s">
        <v>16</v>
      </c>
      <c r="AR23" s="245" t="s">
        <v>16</v>
      </c>
      <c r="AS23" s="233" t="s">
        <v>17</v>
      </c>
      <c r="AT23" s="234" t="s">
        <v>17</v>
      </c>
      <c r="AU23" s="234" t="s">
        <v>17</v>
      </c>
      <c r="AV23" s="234" t="s">
        <v>17</v>
      </c>
      <c r="AW23" s="251" t="s">
        <v>17</v>
      </c>
      <c r="AX23" s="233" t="s">
        <v>17</v>
      </c>
      <c r="AY23" s="234" t="s">
        <v>17</v>
      </c>
      <c r="AZ23" s="234" t="s">
        <v>17</v>
      </c>
      <c r="BA23" s="243" t="s">
        <v>17</v>
      </c>
    </row>
    <row r="24" spans="1:53" ht="23.25" customHeight="1" thickBot="1">
      <c r="A24" s="230">
        <v>2</v>
      </c>
      <c r="B24" s="213" t="s">
        <v>55</v>
      </c>
      <c r="C24" s="214" t="s">
        <v>55</v>
      </c>
      <c r="D24" s="214" t="s">
        <v>55</v>
      </c>
      <c r="E24" s="215" t="s">
        <v>55</v>
      </c>
      <c r="F24" s="216" t="s">
        <v>55</v>
      </c>
      <c r="G24" s="13" t="s">
        <v>55</v>
      </c>
      <c r="H24" s="13" t="s">
        <v>55</v>
      </c>
      <c r="I24" s="217" t="s">
        <v>55</v>
      </c>
      <c r="J24" s="213" t="s">
        <v>55</v>
      </c>
      <c r="K24" s="214" t="s">
        <v>55</v>
      </c>
      <c r="L24" s="214" t="s">
        <v>55</v>
      </c>
      <c r="M24" s="215" t="s">
        <v>55</v>
      </c>
      <c r="N24" s="216" t="s">
        <v>55</v>
      </c>
      <c r="O24" s="13" t="s">
        <v>55</v>
      </c>
      <c r="P24" s="13" t="s">
        <v>55</v>
      </c>
      <c r="Q24" s="224" t="s">
        <v>16</v>
      </c>
      <c r="R24" s="224" t="s">
        <v>16</v>
      </c>
      <c r="S24" s="224" t="s">
        <v>17</v>
      </c>
      <c r="T24" s="13" t="s">
        <v>55</v>
      </c>
      <c r="U24" s="217" t="s">
        <v>55</v>
      </c>
      <c r="V24" s="13" t="s">
        <v>55</v>
      </c>
      <c r="W24" s="217" t="s">
        <v>55</v>
      </c>
      <c r="X24" s="216" t="s">
        <v>55</v>
      </c>
      <c r="Y24" s="13" t="s">
        <v>55</v>
      </c>
      <c r="Z24" s="13" t="s">
        <v>55</v>
      </c>
      <c r="AA24" s="217" t="s">
        <v>55</v>
      </c>
      <c r="AB24" s="217" t="s">
        <v>55</v>
      </c>
      <c r="AC24" s="245" t="s">
        <v>474</v>
      </c>
      <c r="AD24" s="235" t="s">
        <v>475</v>
      </c>
      <c r="AE24" s="235" t="s">
        <v>475</v>
      </c>
      <c r="AF24" s="216" t="s">
        <v>55</v>
      </c>
      <c r="AG24" s="13" t="s">
        <v>55</v>
      </c>
      <c r="AH24" s="13" t="s">
        <v>55</v>
      </c>
      <c r="AI24" s="217" t="s">
        <v>55</v>
      </c>
      <c r="AJ24" s="216" t="s">
        <v>55</v>
      </c>
      <c r="AK24" s="13" t="s">
        <v>55</v>
      </c>
      <c r="AL24" s="13" t="s">
        <v>55</v>
      </c>
      <c r="AM24" s="13" t="s">
        <v>55</v>
      </c>
      <c r="AN24" s="217" t="s">
        <v>55</v>
      </c>
      <c r="AO24" s="217" t="s">
        <v>55</v>
      </c>
      <c r="AP24" s="224" t="s">
        <v>16</v>
      </c>
      <c r="AQ24" s="224" t="s">
        <v>16</v>
      </c>
      <c r="AR24" s="225" t="s">
        <v>16</v>
      </c>
      <c r="AS24" s="237" t="s">
        <v>18</v>
      </c>
      <c r="AT24" s="10" t="s">
        <v>18</v>
      </c>
      <c r="AU24" s="10" t="s">
        <v>17</v>
      </c>
      <c r="AV24" s="10" t="s">
        <v>17</v>
      </c>
      <c r="AW24" s="246" t="s">
        <v>17</v>
      </c>
      <c r="AX24" s="237" t="s">
        <v>17</v>
      </c>
      <c r="AY24" s="10" t="s">
        <v>17</v>
      </c>
      <c r="AZ24" s="10" t="s">
        <v>17</v>
      </c>
      <c r="BA24" s="244" t="s">
        <v>17</v>
      </c>
    </row>
    <row r="25" spans="1:53" ht="18.75">
      <c r="A25" s="230">
        <v>3</v>
      </c>
      <c r="B25" s="207" t="s">
        <v>58</v>
      </c>
      <c r="C25" s="208" t="s">
        <v>58</v>
      </c>
      <c r="D25" s="208" t="s">
        <v>58</v>
      </c>
      <c r="E25" s="209" t="s">
        <v>58</v>
      </c>
      <c r="F25" s="207" t="s">
        <v>58</v>
      </c>
      <c r="G25" s="208" t="s">
        <v>58</v>
      </c>
      <c r="H25" s="208" t="s">
        <v>58</v>
      </c>
      <c r="I25" s="209" t="s">
        <v>58</v>
      </c>
      <c r="J25" s="207" t="s">
        <v>58</v>
      </c>
      <c r="K25" s="208" t="s">
        <v>58</v>
      </c>
      <c r="L25" s="208" t="s">
        <v>58</v>
      </c>
      <c r="M25" s="209" t="s">
        <v>58</v>
      </c>
      <c r="N25" s="207" t="s">
        <v>58</v>
      </c>
      <c r="O25" s="208" t="s">
        <v>58</v>
      </c>
      <c r="P25" s="208" t="s">
        <v>58</v>
      </c>
      <c r="Q25" s="224" t="s">
        <v>16</v>
      </c>
      <c r="R25" s="224" t="s">
        <v>16</v>
      </c>
      <c r="S25" s="224" t="s">
        <v>17</v>
      </c>
      <c r="T25" s="13" t="s">
        <v>55</v>
      </c>
      <c r="U25" s="217" t="s">
        <v>55</v>
      </c>
      <c r="V25" s="13" t="s">
        <v>55</v>
      </c>
      <c r="W25" s="217" t="s">
        <v>55</v>
      </c>
      <c r="X25" s="216" t="s">
        <v>55</v>
      </c>
      <c r="Y25" s="13" t="s">
        <v>55</v>
      </c>
      <c r="Z25" s="13" t="s">
        <v>55</v>
      </c>
      <c r="AA25" s="217" t="s">
        <v>55</v>
      </c>
      <c r="AB25" s="217" t="s">
        <v>55</v>
      </c>
      <c r="AC25" s="245" t="s">
        <v>474</v>
      </c>
      <c r="AD25" s="235" t="s">
        <v>475</v>
      </c>
      <c r="AE25" s="235" t="s">
        <v>475</v>
      </c>
      <c r="AF25" s="216" t="s">
        <v>55</v>
      </c>
      <c r="AG25" s="13" t="s">
        <v>55</v>
      </c>
      <c r="AH25" s="13" t="s">
        <v>55</v>
      </c>
      <c r="AI25" s="217" t="s">
        <v>55</v>
      </c>
      <c r="AJ25" s="216" t="s">
        <v>55</v>
      </c>
      <c r="AK25" s="13" t="s">
        <v>55</v>
      </c>
      <c r="AL25" s="13" t="s">
        <v>55</v>
      </c>
      <c r="AM25" s="13" t="s">
        <v>55</v>
      </c>
      <c r="AN25" s="217" t="s">
        <v>55</v>
      </c>
      <c r="AO25" s="217" t="s">
        <v>55</v>
      </c>
      <c r="AP25" s="224" t="s">
        <v>16</v>
      </c>
      <c r="AQ25" s="224" t="s">
        <v>16</v>
      </c>
      <c r="AR25" s="225" t="s">
        <v>16</v>
      </c>
      <c r="AS25" s="237" t="s">
        <v>18</v>
      </c>
      <c r="AT25" s="10" t="s">
        <v>18</v>
      </c>
      <c r="AU25" s="10" t="s">
        <v>18</v>
      </c>
      <c r="AV25" s="10" t="s">
        <v>17</v>
      </c>
      <c r="AW25" s="246" t="s">
        <v>17</v>
      </c>
      <c r="AX25" s="237" t="s">
        <v>17</v>
      </c>
      <c r="AY25" s="10" t="s">
        <v>17</v>
      </c>
      <c r="AZ25" s="10" t="s">
        <v>17</v>
      </c>
      <c r="BA25" s="244" t="s">
        <v>17</v>
      </c>
    </row>
    <row r="26" spans="1:53" ht="30.75" customHeight="1" thickBot="1">
      <c r="A26" s="231">
        <v>4</v>
      </c>
      <c r="B26" s="218" t="s">
        <v>55</v>
      </c>
      <c r="C26" s="219" t="s">
        <v>55</v>
      </c>
      <c r="D26" s="219" t="s">
        <v>55</v>
      </c>
      <c r="E26" s="220" t="s">
        <v>55</v>
      </c>
      <c r="F26" s="221" t="s">
        <v>55</v>
      </c>
      <c r="G26" s="222" t="s">
        <v>55</v>
      </c>
      <c r="H26" s="222" t="s">
        <v>55</v>
      </c>
      <c r="I26" s="223" t="s">
        <v>55</v>
      </c>
      <c r="J26" s="218" t="s">
        <v>55</v>
      </c>
      <c r="K26" s="219" t="s">
        <v>55</v>
      </c>
      <c r="L26" s="219" t="s">
        <v>55</v>
      </c>
      <c r="M26" s="220" t="s">
        <v>55</v>
      </c>
      <c r="N26" s="221" t="s">
        <v>55</v>
      </c>
      <c r="O26" s="222" t="s">
        <v>55</v>
      </c>
      <c r="P26" s="222" t="s">
        <v>55</v>
      </c>
      <c r="Q26" s="226" t="s">
        <v>16</v>
      </c>
      <c r="R26" s="226" t="s">
        <v>16</v>
      </c>
      <c r="S26" s="226" t="s">
        <v>17</v>
      </c>
      <c r="T26" s="222" t="s">
        <v>59</v>
      </c>
      <c r="U26" s="222" t="s">
        <v>59</v>
      </c>
      <c r="V26" s="222" t="s">
        <v>59</v>
      </c>
      <c r="W26" s="223" t="s">
        <v>59</v>
      </c>
      <c r="X26" s="221" t="s">
        <v>59</v>
      </c>
      <c r="Y26" s="222" t="s">
        <v>59</v>
      </c>
      <c r="Z26" s="222" t="s">
        <v>59</v>
      </c>
      <c r="AA26" s="223" t="s">
        <v>59</v>
      </c>
      <c r="AB26" s="223" t="s">
        <v>59</v>
      </c>
      <c r="AC26" s="221" t="s">
        <v>476</v>
      </c>
      <c r="AD26" s="222" t="s">
        <v>18</v>
      </c>
      <c r="AE26" s="227" t="s">
        <v>18</v>
      </c>
      <c r="AF26" s="475" t="s">
        <v>57</v>
      </c>
      <c r="AG26" s="476" t="s">
        <v>57</v>
      </c>
      <c r="AH26" s="476" t="s">
        <v>57</v>
      </c>
      <c r="AI26" s="477" t="s">
        <v>57</v>
      </c>
      <c r="AJ26" s="475" t="s">
        <v>57</v>
      </c>
      <c r="AK26" s="476" t="s">
        <v>57</v>
      </c>
      <c r="AL26" s="476" t="s">
        <v>57</v>
      </c>
      <c r="AM26" s="476" t="s">
        <v>57</v>
      </c>
      <c r="AN26" s="227" t="s">
        <v>16</v>
      </c>
      <c r="AO26" s="241" t="s">
        <v>19</v>
      </c>
      <c r="AP26" s="249" t="s">
        <v>19</v>
      </c>
      <c r="AQ26" s="249" t="s">
        <v>19</v>
      </c>
      <c r="AR26" s="250" t="s">
        <v>490</v>
      </c>
      <c r="AS26" s="2210"/>
      <c r="AT26" s="2211"/>
      <c r="AU26" s="2211"/>
      <c r="AV26" s="2211"/>
      <c r="AW26" s="2211"/>
      <c r="AX26" s="2211"/>
      <c r="AY26" s="2211"/>
      <c r="AZ26" s="2211"/>
      <c r="BA26" s="2212"/>
    </row>
    <row r="27" spans="1:53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 t="s">
        <v>47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20.25">
      <c r="A28" s="2206" t="s">
        <v>491</v>
      </c>
      <c r="B28" s="2206"/>
      <c r="C28" s="2206"/>
      <c r="D28" s="2206"/>
      <c r="E28" s="2206"/>
      <c r="F28" s="2206"/>
      <c r="G28" s="2206"/>
      <c r="H28" s="2206"/>
      <c r="I28" s="2206"/>
      <c r="J28" s="2190"/>
      <c r="K28" s="2190"/>
      <c r="L28" s="2190"/>
      <c r="M28" s="2190"/>
      <c r="N28" s="2190"/>
      <c r="O28" s="2190"/>
      <c r="P28" s="2190"/>
      <c r="Q28" s="2190"/>
      <c r="R28" s="2190"/>
      <c r="S28" s="2190"/>
      <c r="T28" s="2190"/>
      <c r="U28" s="2190"/>
      <c r="V28" s="2190"/>
      <c r="W28" s="2190"/>
      <c r="X28" s="2190"/>
      <c r="Y28" s="2190"/>
      <c r="Z28" s="2190"/>
      <c r="AA28" s="2190"/>
      <c r="AB28" s="2190"/>
      <c r="AC28" s="2190"/>
      <c r="AD28" s="2190"/>
      <c r="AE28" s="2190"/>
      <c r="AF28" s="2190"/>
      <c r="AG28" s="2190"/>
      <c r="AH28" s="2190"/>
      <c r="AI28" s="2190"/>
      <c r="AJ28" s="2190"/>
      <c r="AK28" s="2190"/>
      <c r="AL28" s="2190"/>
      <c r="AM28" s="2190"/>
      <c r="AN28" s="2190"/>
      <c r="AO28" s="2190"/>
      <c r="AP28" s="2190"/>
      <c r="AQ28" s="2190"/>
      <c r="AR28" s="2190"/>
      <c r="AS28" s="2190"/>
      <c r="AT28" s="2190"/>
      <c r="AU28" s="2190"/>
      <c r="AV28" s="114"/>
      <c r="AW28" s="114"/>
      <c r="AX28" s="114"/>
      <c r="AY28" s="114"/>
      <c r="AZ28" s="114"/>
      <c r="BA28" s="1"/>
    </row>
    <row r="29" spans="1:53" ht="15.75">
      <c r="A29" s="115"/>
      <c r="B29" s="115"/>
      <c r="C29" s="115"/>
      <c r="D29" s="115"/>
      <c r="E29" s="115"/>
      <c r="F29" s="115"/>
      <c r="G29" s="115"/>
      <c r="H29" s="115"/>
      <c r="I29" s="115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14"/>
      <c r="AW29" s="114"/>
      <c r="AX29" s="114"/>
      <c r="AY29" s="114"/>
      <c r="AZ29" s="114"/>
      <c r="BA29" s="1"/>
    </row>
    <row r="30" spans="1:5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14"/>
      <c r="AW30" s="114"/>
      <c r="AX30" s="114"/>
      <c r="AY30" s="114"/>
      <c r="AZ30" s="114"/>
      <c r="BA30" s="1"/>
    </row>
    <row r="31" spans="1:53" ht="20.25" customHeight="1">
      <c r="A31" s="116" t="s">
        <v>307</v>
      </c>
      <c r="B31" s="2127" t="s">
        <v>221</v>
      </c>
      <c r="C31" s="2128"/>
      <c r="D31" s="2128"/>
      <c r="E31" s="2128"/>
      <c r="F31" s="2128"/>
      <c r="G31" s="2128"/>
      <c r="H31" s="2128"/>
      <c r="I31" s="2128"/>
      <c r="J31" s="2128"/>
      <c r="K31" s="2128"/>
      <c r="L31" s="2128"/>
      <c r="M31" s="2128"/>
      <c r="N31" s="2128"/>
      <c r="O31" s="2128"/>
      <c r="P31" s="2128"/>
      <c r="Q31" s="2128"/>
      <c r="R31" s="2128"/>
      <c r="S31" s="2128"/>
      <c r="T31" s="2128"/>
      <c r="U31" s="2128"/>
      <c r="V31" s="2128"/>
      <c r="W31" s="2128"/>
      <c r="X31" s="2128"/>
      <c r="Y31" s="2128"/>
      <c r="Z31" s="2128"/>
      <c r="AA31" s="2128"/>
      <c r="AB31" s="2128"/>
      <c r="AC31" s="2128"/>
      <c r="AD31" s="2128"/>
      <c r="AE31" s="2128"/>
      <c r="AF31" s="2128"/>
      <c r="AG31" s="2128"/>
      <c r="AH31" s="2128"/>
      <c r="AI31" s="2128"/>
      <c r="AJ31" s="2128"/>
      <c r="AK31" s="2128"/>
      <c r="AL31" s="2128"/>
      <c r="AM31" s="2128"/>
      <c r="AN31" s="2128"/>
      <c r="AO31" s="2128"/>
      <c r="AP31" s="2128"/>
      <c r="AQ31" s="2128"/>
      <c r="AR31" s="2128"/>
      <c r="AS31" s="2128"/>
      <c r="AT31" s="2128"/>
      <c r="AU31" s="2128"/>
      <c r="AV31" s="2128"/>
      <c r="AW31" s="2128"/>
      <c r="AX31" s="2128"/>
      <c r="AY31" s="2128"/>
      <c r="AZ31" s="2128"/>
      <c r="BA31" s="2128"/>
    </row>
    <row r="32" spans="1:53" ht="15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2"/>
    </row>
    <row r="33" spans="1:53" ht="29.25" customHeight="1">
      <c r="A33" s="2249" t="s">
        <v>3</v>
      </c>
      <c r="B33" s="2160"/>
      <c r="C33" s="2250" t="s">
        <v>20</v>
      </c>
      <c r="D33" s="2065"/>
      <c r="E33" s="2065"/>
      <c r="F33" s="2160"/>
      <c r="G33" s="2223" t="s">
        <v>492</v>
      </c>
      <c r="H33" s="2224"/>
      <c r="I33" s="2225"/>
      <c r="J33" s="2159" t="s">
        <v>22</v>
      </c>
      <c r="K33" s="2065"/>
      <c r="L33" s="2065"/>
      <c r="M33" s="2160"/>
      <c r="N33" s="2159" t="s">
        <v>102</v>
      </c>
      <c r="O33" s="2065"/>
      <c r="P33" s="2160"/>
      <c r="Q33" s="2159" t="s">
        <v>103</v>
      </c>
      <c r="R33" s="2073"/>
      <c r="S33" s="2074"/>
      <c r="T33" s="2159" t="s">
        <v>104</v>
      </c>
      <c r="U33" s="2065"/>
      <c r="V33" s="2160"/>
      <c r="W33" s="2159" t="s">
        <v>105</v>
      </c>
      <c r="X33" s="2065"/>
      <c r="Y33" s="2160"/>
      <c r="Z33" s="119"/>
      <c r="AA33" s="2240" t="s">
        <v>106</v>
      </c>
      <c r="AB33" s="2241"/>
      <c r="AC33" s="2241"/>
      <c r="AD33" s="2241"/>
      <c r="AE33" s="2066"/>
      <c r="AF33" s="2159" t="s">
        <v>472</v>
      </c>
      <c r="AG33" s="2241"/>
      <c r="AH33" s="2066"/>
      <c r="AI33" s="2159" t="s">
        <v>107</v>
      </c>
      <c r="AJ33" s="2065"/>
      <c r="AK33" s="2066"/>
      <c r="AL33" s="120"/>
      <c r="AM33" s="2113" t="s">
        <v>108</v>
      </c>
      <c r="AN33" s="2114"/>
      <c r="AO33" s="2115"/>
      <c r="AP33" s="2217" t="s">
        <v>109</v>
      </c>
      <c r="AQ33" s="2218"/>
      <c r="AR33" s="2218"/>
      <c r="AS33" s="2218"/>
      <c r="AT33" s="2218"/>
      <c r="AU33" s="2218"/>
      <c r="AV33" s="2218"/>
      <c r="AW33" s="2218"/>
      <c r="AX33" s="2218" t="s">
        <v>472</v>
      </c>
      <c r="AY33" s="2218"/>
      <c r="AZ33" s="2218"/>
      <c r="BA33" s="2244"/>
    </row>
    <row r="34" spans="1:53" ht="17.25" customHeight="1">
      <c r="A34" s="2161"/>
      <c r="B34" s="2163"/>
      <c r="C34" s="2161"/>
      <c r="D34" s="2162"/>
      <c r="E34" s="2162"/>
      <c r="F34" s="2163"/>
      <c r="G34" s="2226"/>
      <c r="H34" s="2227"/>
      <c r="I34" s="2228"/>
      <c r="J34" s="2161"/>
      <c r="K34" s="2162"/>
      <c r="L34" s="2162"/>
      <c r="M34" s="2163"/>
      <c r="N34" s="2161"/>
      <c r="O34" s="2162"/>
      <c r="P34" s="2163"/>
      <c r="Q34" s="2189"/>
      <c r="R34" s="2190"/>
      <c r="S34" s="2191"/>
      <c r="T34" s="2161"/>
      <c r="U34" s="2162"/>
      <c r="V34" s="2163"/>
      <c r="W34" s="2161"/>
      <c r="X34" s="2162"/>
      <c r="Y34" s="2163"/>
      <c r="Z34" s="119"/>
      <c r="AA34" s="2242"/>
      <c r="AB34" s="2243"/>
      <c r="AC34" s="2243"/>
      <c r="AD34" s="2243"/>
      <c r="AE34" s="2222"/>
      <c r="AF34" s="2242"/>
      <c r="AG34" s="2243"/>
      <c r="AH34" s="2222"/>
      <c r="AI34" s="2164"/>
      <c r="AJ34" s="2165"/>
      <c r="AK34" s="2222"/>
      <c r="AL34" s="121"/>
      <c r="AM34" s="2116"/>
      <c r="AN34" s="2117"/>
      <c r="AO34" s="2118"/>
      <c r="AP34" s="2217"/>
      <c r="AQ34" s="2218"/>
      <c r="AR34" s="2218"/>
      <c r="AS34" s="2218"/>
      <c r="AT34" s="2218"/>
      <c r="AU34" s="2218"/>
      <c r="AV34" s="2218"/>
      <c r="AW34" s="2218"/>
      <c r="AX34" s="2218"/>
      <c r="AY34" s="2218"/>
      <c r="AZ34" s="2218"/>
      <c r="BA34" s="2244"/>
    </row>
    <row r="35" spans="1:53" ht="75" customHeight="1">
      <c r="A35" s="2164"/>
      <c r="B35" s="2166"/>
      <c r="C35" s="2164"/>
      <c r="D35" s="2165"/>
      <c r="E35" s="2165"/>
      <c r="F35" s="2166"/>
      <c r="G35" s="2229"/>
      <c r="H35" s="2230"/>
      <c r="I35" s="2231"/>
      <c r="J35" s="2164"/>
      <c r="K35" s="2165"/>
      <c r="L35" s="2165"/>
      <c r="M35" s="2166"/>
      <c r="N35" s="2164"/>
      <c r="O35" s="2165"/>
      <c r="P35" s="2166"/>
      <c r="Q35" s="2192"/>
      <c r="R35" s="2193"/>
      <c r="S35" s="2194"/>
      <c r="T35" s="2164"/>
      <c r="U35" s="2165"/>
      <c r="V35" s="2166"/>
      <c r="W35" s="2164"/>
      <c r="X35" s="2165"/>
      <c r="Y35" s="2166"/>
      <c r="Z35" s="119"/>
      <c r="AA35" s="2053"/>
      <c r="AB35" s="2054"/>
      <c r="AC35" s="2054"/>
      <c r="AD35" s="2054"/>
      <c r="AE35" s="2055"/>
      <c r="AF35" s="2070"/>
      <c r="AG35" s="2221"/>
      <c r="AH35" s="2072"/>
      <c r="AI35" s="2070"/>
      <c r="AJ35" s="2071"/>
      <c r="AK35" s="2072"/>
      <c r="AL35" s="121"/>
      <c r="AM35" s="2116"/>
      <c r="AN35" s="2117"/>
      <c r="AO35" s="2118"/>
      <c r="AP35" s="2217"/>
      <c r="AQ35" s="2218"/>
      <c r="AR35" s="2218"/>
      <c r="AS35" s="2218"/>
      <c r="AT35" s="2218"/>
      <c r="AU35" s="2218"/>
      <c r="AV35" s="2218"/>
      <c r="AW35" s="2218"/>
      <c r="AX35" s="2218"/>
      <c r="AY35" s="2218"/>
      <c r="AZ35" s="2218"/>
      <c r="BA35" s="2244"/>
    </row>
    <row r="36" spans="1:53" ht="20.25">
      <c r="A36" s="2129">
        <v>1</v>
      </c>
      <c r="B36" s="2130"/>
      <c r="C36" s="2176">
        <v>34</v>
      </c>
      <c r="D36" s="2177"/>
      <c r="E36" s="2177"/>
      <c r="F36" s="2178"/>
      <c r="G36" s="2059">
        <v>6</v>
      </c>
      <c r="H36" s="2060"/>
      <c r="I36" s="2184"/>
      <c r="J36" s="2176">
        <v>0</v>
      </c>
      <c r="K36" s="2177"/>
      <c r="L36" s="2177"/>
      <c r="M36" s="2178"/>
      <c r="N36" s="2176"/>
      <c r="O36" s="2177"/>
      <c r="P36" s="2178"/>
      <c r="Q36" s="2173"/>
      <c r="R36" s="2174"/>
      <c r="S36" s="2175"/>
      <c r="T36" s="2059">
        <v>12</v>
      </c>
      <c r="U36" s="2060"/>
      <c r="V36" s="2184"/>
      <c r="W36" s="2059">
        <f>C36+G36+J36+N36+Q36+T36</f>
        <v>52</v>
      </c>
      <c r="X36" s="2060"/>
      <c r="Y36" s="2061"/>
      <c r="Z36" s="119"/>
      <c r="AA36" s="2078" t="s">
        <v>545</v>
      </c>
      <c r="AB36" s="2079"/>
      <c r="AC36" s="2079"/>
      <c r="AD36" s="2079"/>
      <c r="AE36" s="2080"/>
      <c r="AF36" s="2064" t="s">
        <v>466</v>
      </c>
      <c r="AG36" s="2073"/>
      <c r="AH36" s="2074"/>
      <c r="AI36" s="2064">
        <v>2</v>
      </c>
      <c r="AJ36" s="2065"/>
      <c r="AK36" s="2066"/>
      <c r="AL36" s="121"/>
      <c r="AM36" s="2119"/>
      <c r="AN36" s="2120"/>
      <c r="AO36" s="2121"/>
      <c r="AP36" s="2219"/>
      <c r="AQ36" s="2220"/>
      <c r="AR36" s="2220"/>
      <c r="AS36" s="2220"/>
      <c r="AT36" s="2220"/>
      <c r="AU36" s="2220"/>
      <c r="AV36" s="2220"/>
      <c r="AW36" s="2220"/>
      <c r="AX36" s="2218"/>
      <c r="AY36" s="2218"/>
      <c r="AZ36" s="2218"/>
      <c r="BA36" s="2244"/>
    </row>
    <row r="37" spans="1:53" ht="33.75" customHeight="1">
      <c r="A37" s="2129">
        <v>2</v>
      </c>
      <c r="B37" s="2130"/>
      <c r="C37" s="2176">
        <v>34</v>
      </c>
      <c r="D37" s="2177"/>
      <c r="E37" s="2177"/>
      <c r="F37" s="2178"/>
      <c r="G37" s="2084">
        <v>6</v>
      </c>
      <c r="H37" s="2085"/>
      <c r="I37" s="2136"/>
      <c r="J37" s="2167">
        <v>2</v>
      </c>
      <c r="K37" s="2168"/>
      <c r="L37" s="2168"/>
      <c r="M37" s="2169"/>
      <c r="N37" s="2167"/>
      <c r="O37" s="2168"/>
      <c r="P37" s="2169"/>
      <c r="Q37" s="2173"/>
      <c r="R37" s="2174"/>
      <c r="S37" s="2175"/>
      <c r="T37" s="2084">
        <v>10</v>
      </c>
      <c r="U37" s="2085"/>
      <c r="V37" s="2136"/>
      <c r="W37" s="2084">
        <v>52</v>
      </c>
      <c r="X37" s="2085"/>
      <c r="Y37" s="2086"/>
      <c r="Z37" s="119"/>
      <c r="AA37" s="2081"/>
      <c r="AB37" s="2082"/>
      <c r="AC37" s="2082"/>
      <c r="AD37" s="2082"/>
      <c r="AE37" s="2083"/>
      <c r="AF37" s="2075"/>
      <c r="AG37" s="2076"/>
      <c r="AH37" s="2077"/>
      <c r="AI37" s="2067"/>
      <c r="AJ37" s="2068"/>
      <c r="AK37" s="2069"/>
      <c r="AL37" s="121"/>
      <c r="AM37" s="2064" t="s">
        <v>23</v>
      </c>
      <c r="AN37" s="2107"/>
      <c r="AO37" s="2108"/>
      <c r="AP37" s="2089" t="s">
        <v>78</v>
      </c>
      <c r="AQ37" s="2090"/>
      <c r="AR37" s="2090"/>
      <c r="AS37" s="2090"/>
      <c r="AT37" s="2090"/>
      <c r="AU37" s="2090"/>
      <c r="AV37" s="2090"/>
      <c r="AW37" s="2091"/>
      <c r="AX37" s="2089" t="s">
        <v>470</v>
      </c>
      <c r="AY37" s="2122"/>
      <c r="AZ37" s="2122"/>
      <c r="BA37" s="2123"/>
    </row>
    <row r="38" spans="1:53" ht="20.25" customHeight="1">
      <c r="A38" s="2129">
        <v>3</v>
      </c>
      <c r="B38" s="2130"/>
      <c r="C38" s="2176">
        <v>34</v>
      </c>
      <c r="D38" s="2177"/>
      <c r="E38" s="2177"/>
      <c r="F38" s="2178"/>
      <c r="G38" s="2084">
        <v>6</v>
      </c>
      <c r="H38" s="2085"/>
      <c r="I38" s="2136"/>
      <c r="J38" s="2167">
        <v>3</v>
      </c>
      <c r="K38" s="2168"/>
      <c r="L38" s="2168"/>
      <c r="M38" s="2169"/>
      <c r="N38" s="2167"/>
      <c r="O38" s="2168"/>
      <c r="P38" s="2169"/>
      <c r="Q38" s="2173"/>
      <c r="R38" s="2174"/>
      <c r="S38" s="2175"/>
      <c r="T38" s="2084">
        <v>9</v>
      </c>
      <c r="U38" s="2085"/>
      <c r="V38" s="2136"/>
      <c r="W38" s="2084">
        <v>52</v>
      </c>
      <c r="X38" s="2085"/>
      <c r="Y38" s="2086"/>
      <c r="Z38" s="119"/>
      <c r="AA38" s="2078" t="s">
        <v>110</v>
      </c>
      <c r="AB38" s="2079"/>
      <c r="AC38" s="2079"/>
      <c r="AD38" s="2079"/>
      <c r="AE38" s="2080"/>
      <c r="AF38" s="2064" t="s">
        <v>468</v>
      </c>
      <c r="AG38" s="2073"/>
      <c r="AH38" s="2074"/>
      <c r="AI38" s="2064">
        <v>3</v>
      </c>
      <c r="AJ38" s="2065"/>
      <c r="AK38" s="2066"/>
      <c r="AL38" s="122"/>
      <c r="AM38" s="2110"/>
      <c r="AN38" s="2111"/>
      <c r="AO38" s="2112"/>
      <c r="AP38" s="2092"/>
      <c r="AQ38" s="2093"/>
      <c r="AR38" s="2093"/>
      <c r="AS38" s="2093"/>
      <c r="AT38" s="2093"/>
      <c r="AU38" s="2093"/>
      <c r="AV38" s="2093"/>
      <c r="AW38" s="2094"/>
      <c r="AX38" s="2124"/>
      <c r="AY38" s="2125"/>
      <c r="AZ38" s="2125"/>
      <c r="BA38" s="2126"/>
    </row>
    <row r="39" spans="1:53" ht="20.25">
      <c r="A39" s="2179">
        <v>4</v>
      </c>
      <c r="B39" s="2180"/>
      <c r="C39" s="2181" t="s">
        <v>80</v>
      </c>
      <c r="D39" s="2182"/>
      <c r="E39" s="2182"/>
      <c r="F39" s="2183"/>
      <c r="G39" s="2195">
        <v>4</v>
      </c>
      <c r="H39" s="2057"/>
      <c r="I39" s="2058"/>
      <c r="J39" s="2195" t="s">
        <v>494</v>
      </c>
      <c r="K39" s="2057"/>
      <c r="L39" s="2057"/>
      <c r="M39" s="2058"/>
      <c r="N39" s="2198" t="s">
        <v>52</v>
      </c>
      <c r="O39" s="2199"/>
      <c r="P39" s="2200"/>
      <c r="Q39" s="2089">
        <v>1</v>
      </c>
      <c r="R39" s="2238"/>
      <c r="S39" s="2239"/>
      <c r="T39" s="2056" t="s">
        <v>220</v>
      </c>
      <c r="U39" s="2057"/>
      <c r="V39" s="2058"/>
      <c r="W39" s="2131">
        <v>43</v>
      </c>
      <c r="X39" s="2132"/>
      <c r="Y39" s="2133"/>
      <c r="Z39" s="119"/>
      <c r="AA39" s="2081"/>
      <c r="AB39" s="2082"/>
      <c r="AC39" s="2082"/>
      <c r="AD39" s="2082"/>
      <c r="AE39" s="2083"/>
      <c r="AF39" s="2075"/>
      <c r="AG39" s="2076"/>
      <c r="AH39" s="2077"/>
      <c r="AI39" s="2067"/>
      <c r="AJ39" s="2068"/>
      <c r="AK39" s="2069"/>
      <c r="AL39" s="122"/>
      <c r="AM39" s="2110"/>
      <c r="AN39" s="2111"/>
      <c r="AO39" s="2112"/>
      <c r="AP39" s="2092"/>
      <c r="AQ39" s="2093"/>
      <c r="AR39" s="2093"/>
      <c r="AS39" s="2093"/>
      <c r="AT39" s="2093"/>
      <c r="AU39" s="2093"/>
      <c r="AV39" s="2093"/>
      <c r="AW39" s="2094"/>
      <c r="AX39" s="2124"/>
      <c r="AY39" s="2125"/>
      <c r="AZ39" s="2125"/>
      <c r="BA39" s="2126"/>
    </row>
    <row r="40" spans="1:53" ht="20.25">
      <c r="A40" s="2234" t="s">
        <v>546</v>
      </c>
      <c r="B40" s="2235"/>
      <c r="C40" s="2215" t="s">
        <v>493</v>
      </c>
      <c r="D40" s="2216"/>
      <c r="E40" s="2216"/>
      <c r="F40" s="2216"/>
      <c r="G40" s="2137">
        <f>SUM(G36:G40)</f>
        <v>44</v>
      </c>
      <c r="H40" s="2063"/>
      <c r="I40" s="2063"/>
      <c r="J40" s="2062" t="s">
        <v>304</v>
      </c>
      <c r="K40" s="2063"/>
      <c r="L40" s="2063"/>
      <c r="M40" s="2063"/>
      <c r="N40" s="2196" t="s">
        <v>52</v>
      </c>
      <c r="O40" s="2197"/>
      <c r="P40" s="2197"/>
      <c r="Q40" s="2134">
        <v>1</v>
      </c>
      <c r="R40" s="2135"/>
      <c r="S40" s="2135"/>
      <c r="T40" s="2062" t="s">
        <v>305</v>
      </c>
      <c r="U40" s="2063"/>
      <c r="V40" s="2063"/>
      <c r="W40" s="2137">
        <v>199</v>
      </c>
      <c r="X40" s="2063"/>
      <c r="Y40" s="2063"/>
      <c r="Z40" s="119"/>
      <c r="AA40" s="2098" t="s">
        <v>111</v>
      </c>
      <c r="AB40" s="2099"/>
      <c r="AC40" s="2099"/>
      <c r="AD40" s="2099"/>
      <c r="AE40" s="2100"/>
      <c r="AF40" s="2064" t="s">
        <v>473</v>
      </c>
      <c r="AG40" s="2107"/>
      <c r="AH40" s="2108"/>
      <c r="AI40" s="2232" t="s">
        <v>495</v>
      </c>
      <c r="AJ40" s="2107"/>
      <c r="AK40" s="2108"/>
      <c r="AL40" s="123"/>
      <c r="AM40" s="2110"/>
      <c r="AN40" s="2111"/>
      <c r="AO40" s="2112"/>
      <c r="AP40" s="2092"/>
      <c r="AQ40" s="2093"/>
      <c r="AR40" s="2093"/>
      <c r="AS40" s="2093"/>
      <c r="AT40" s="2093"/>
      <c r="AU40" s="2093"/>
      <c r="AV40" s="2093"/>
      <c r="AW40" s="2094"/>
      <c r="AX40" s="2124"/>
      <c r="AY40" s="2125"/>
      <c r="AZ40" s="2125"/>
      <c r="BA40" s="2126"/>
    </row>
    <row r="41" spans="1:53" ht="20.25" customHeight="1">
      <c r="A41" s="1373"/>
      <c r="B41" s="1373"/>
      <c r="C41" s="1373"/>
      <c r="D41" s="1373"/>
      <c r="E41" s="1373"/>
      <c r="F41" s="1373"/>
      <c r="G41" s="1373"/>
      <c r="H41" s="1373"/>
      <c r="I41" s="1373"/>
      <c r="J41" s="1373"/>
      <c r="K41" s="1373"/>
      <c r="L41" s="1373"/>
      <c r="M41" s="1373"/>
      <c r="N41" s="1373"/>
      <c r="O41" s="1373"/>
      <c r="P41" s="1373"/>
      <c r="Q41" s="1373"/>
      <c r="R41" s="1373"/>
      <c r="S41" s="1373"/>
      <c r="T41" s="1373"/>
      <c r="U41" s="1373"/>
      <c r="V41" s="1373"/>
      <c r="W41" s="1373"/>
      <c r="X41" s="1373"/>
      <c r="Y41" s="1373"/>
      <c r="Z41" s="119"/>
      <c r="AA41" s="2101"/>
      <c r="AB41" s="2102"/>
      <c r="AC41" s="2102"/>
      <c r="AD41" s="2102"/>
      <c r="AE41" s="2103"/>
      <c r="AF41" s="2110"/>
      <c r="AG41" s="2111"/>
      <c r="AH41" s="2112"/>
      <c r="AI41" s="2110"/>
      <c r="AJ41" s="2111"/>
      <c r="AK41" s="2112"/>
      <c r="AL41" s="122"/>
      <c r="AM41" s="2110"/>
      <c r="AN41" s="2111"/>
      <c r="AO41" s="2112"/>
      <c r="AP41" s="2092"/>
      <c r="AQ41" s="2093"/>
      <c r="AR41" s="2093"/>
      <c r="AS41" s="2093"/>
      <c r="AT41" s="2093"/>
      <c r="AU41" s="2093"/>
      <c r="AV41" s="2093"/>
      <c r="AW41" s="2094"/>
      <c r="AX41" s="2124"/>
      <c r="AY41" s="2125"/>
      <c r="AZ41" s="2125"/>
      <c r="BA41" s="2126"/>
    </row>
    <row r="42" spans="1:53" ht="20.25" customHeight="1">
      <c r="A42" s="1373"/>
      <c r="B42" s="1373"/>
      <c r="C42" s="1373"/>
      <c r="D42" s="1373"/>
      <c r="E42" s="1373"/>
      <c r="F42" s="1373"/>
      <c r="G42" s="1373"/>
      <c r="H42" s="1373"/>
      <c r="I42" s="1373"/>
      <c r="J42" s="1373"/>
      <c r="K42" s="1373"/>
      <c r="L42" s="1373"/>
      <c r="M42" s="1373"/>
      <c r="N42" s="1373"/>
      <c r="O42" s="1373"/>
      <c r="P42" s="1373"/>
      <c r="Q42" s="1373"/>
      <c r="R42" s="1373"/>
      <c r="S42" s="1373"/>
      <c r="T42" s="1373"/>
      <c r="U42" s="1373"/>
      <c r="V42" s="1373"/>
      <c r="W42" s="1373"/>
      <c r="X42" s="1373"/>
      <c r="Y42" s="1373"/>
      <c r="Z42" s="119"/>
      <c r="AA42" s="2104"/>
      <c r="AB42" s="2105"/>
      <c r="AC42" s="2105"/>
      <c r="AD42" s="2105"/>
      <c r="AE42" s="2106"/>
      <c r="AF42" s="2067"/>
      <c r="AG42" s="2068"/>
      <c r="AH42" s="2069"/>
      <c r="AI42" s="2067"/>
      <c r="AJ42" s="2068"/>
      <c r="AK42" s="2069"/>
      <c r="AL42" s="122"/>
      <c r="AM42" s="2067"/>
      <c r="AN42" s="2068"/>
      <c r="AO42" s="2069"/>
      <c r="AP42" s="2095"/>
      <c r="AQ42" s="2096"/>
      <c r="AR42" s="2096"/>
      <c r="AS42" s="2096"/>
      <c r="AT42" s="2096"/>
      <c r="AU42" s="2096"/>
      <c r="AV42" s="2096"/>
      <c r="AW42" s="2097"/>
      <c r="AX42" s="2075"/>
      <c r="AY42" s="2076"/>
      <c r="AZ42" s="2076"/>
      <c r="BA42" s="2077"/>
    </row>
    <row r="43" spans="1:37" ht="23.25" customHeight="1">
      <c r="A43" s="2236"/>
      <c r="B43" s="2237"/>
      <c r="C43" s="2187"/>
      <c r="D43" s="2188"/>
      <c r="E43" s="2188"/>
      <c r="F43" s="2188"/>
      <c r="G43" s="2109"/>
      <c r="H43" s="2088"/>
      <c r="I43" s="2088"/>
      <c r="J43" s="2087"/>
      <c r="K43" s="2088"/>
      <c r="L43" s="2088"/>
      <c r="M43" s="2088"/>
      <c r="N43" s="2201"/>
      <c r="O43" s="2202"/>
      <c r="P43" s="2202"/>
      <c r="Q43" s="2185"/>
      <c r="R43" s="2186"/>
      <c r="S43" s="2186"/>
      <c r="T43" s="2109"/>
      <c r="U43" s="2088"/>
      <c r="V43" s="2088"/>
      <c r="W43" s="2087"/>
      <c r="X43" s="2088"/>
      <c r="Y43" s="2088"/>
      <c r="AA43" s="2098" t="s">
        <v>23</v>
      </c>
      <c r="AB43" s="2099"/>
      <c r="AC43" s="2099"/>
      <c r="AD43" s="2099"/>
      <c r="AE43" s="2100"/>
      <c r="AF43" s="2064" t="s">
        <v>470</v>
      </c>
      <c r="AG43" s="2107"/>
      <c r="AH43" s="2108"/>
      <c r="AI43" s="2232" t="s">
        <v>52</v>
      </c>
      <c r="AJ43" s="2107"/>
      <c r="AK43" s="2108"/>
    </row>
    <row r="44" spans="1:37" ht="31.5" customHeight="1">
      <c r="A44" s="2233" t="s">
        <v>478</v>
      </c>
      <c r="B44" s="2111"/>
      <c r="C44" s="2111"/>
      <c r="D44" s="2111"/>
      <c r="E44" s="2111"/>
      <c r="F44" s="2111"/>
      <c r="G44" s="2111"/>
      <c r="H44" s="2111"/>
      <c r="I44" s="2111"/>
      <c r="J44" s="2111"/>
      <c r="K44" s="2111"/>
      <c r="L44" s="2111"/>
      <c r="M44" s="2111"/>
      <c r="N44" s="2111"/>
      <c r="O44" s="2111"/>
      <c r="P44" s="2111"/>
      <c r="Q44" s="2111"/>
      <c r="R44" s="2111"/>
      <c r="S44" s="2111"/>
      <c r="T44" s="2111"/>
      <c r="U44" s="2111"/>
      <c r="V44" s="2111"/>
      <c r="W44" s="2111"/>
      <c r="X44" s="2111"/>
      <c r="Y44" s="2111"/>
      <c r="AA44" s="2104"/>
      <c r="AB44" s="2105"/>
      <c r="AC44" s="2105"/>
      <c r="AD44" s="2105"/>
      <c r="AE44" s="2106"/>
      <c r="AF44" s="2067"/>
      <c r="AG44" s="2068"/>
      <c r="AH44" s="2069"/>
      <c r="AI44" s="2067"/>
      <c r="AJ44" s="2068"/>
      <c r="AK44" s="2069"/>
    </row>
  </sheetData>
  <sheetProtection/>
  <mergeCells count="124">
    <mergeCell ref="AF33:AH34"/>
    <mergeCell ref="AX33:BA36"/>
    <mergeCell ref="P17:AP17"/>
    <mergeCell ref="X21:AA21"/>
    <mergeCell ref="S21:W21"/>
    <mergeCell ref="A19:BA19"/>
    <mergeCell ref="AX21:BA21"/>
    <mergeCell ref="A33:B35"/>
    <mergeCell ref="T36:V36"/>
    <mergeCell ref="C33:F35"/>
    <mergeCell ref="G33:I35"/>
    <mergeCell ref="AI43:AK44"/>
    <mergeCell ref="A44:Y44"/>
    <mergeCell ref="A40:B40"/>
    <mergeCell ref="AI40:AK42"/>
    <mergeCell ref="J40:M40"/>
    <mergeCell ref="A43:B43"/>
    <mergeCell ref="J33:M35"/>
    <mergeCell ref="Q39:S39"/>
    <mergeCell ref="AA33:AE34"/>
    <mergeCell ref="A21:A22"/>
    <mergeCell ref="C40:F40"/>
    <mergeCell ref="AP33:AW36"/>
    <mergeCell ref="Q38:S38"/>
    <mergeCell ref="W33:Y35"/>
    <mergeCell ref="AF38:AH39"/>
    <mergeCell ref="Q37:S37"/>
    <mergeCell ref="T38:V38"/>
    <mergeCell ref="AF35:AH35"/>
    <mergeCell ref="AI33:AK34"/>
    <mergeCell ref="B21:E21"/>
    <mergeCell ref="A28:AU28"/>
    <mergeCell ref="AF21:AI21"/>
    <mergeCell ref="F21:I21"/>
    <mergeCell ref="N21:R21"/>
    <mergeCell ref="AB21:AE21"/>
    <mergeCell ref="J21:M21"/>
    <mergeCell ref="AO21:AR21"/>
    <mergeCell ref="AS21:AW21"/>
    <mergeCell ref="AS26:BA26"/>
    <mergeCell ref="J43:M43"/>
    <mergeCell ref="J38:M38"/>
    <mergeCell ref="N38:P38"/>
    <mergeCell ref="N40:P40"/>
    <mergeCell ref="N39:P39"/>
    <mergeCell ref="N43:P43"/>
    <mergeCell ref="J39:M39"/>
    <mergeCell ref="Q43:S43"/>
    <mergeCell ref="C43:F43"/>
    <mergeCell ref="G43:I43"/>
    <mergeCell ref="G38:I38"/>
    <mergeCell ref="C38:F38"/>
    <mergeCell ref="N33:P35"/>
    <mergeCell ref="Q33:S35"/>
    <mergeCell ref="G39:I39"/>
    <mergeCell ref="J37:M37"/>
    <mergeCell ref="J36:M36"/>
    <mergeCell ref="G40:I40"/>
    <mergeCell ref="N36:P36"/>
    <mergeCell ref="A39:B39"/>
    <mergeCell ref="A38:B38"/>
    <mergeCell ref="C36:F36"/>
    <mergeCell ref="C39:F39"/>
    <mergeCell ref="C37:F37"/>
    <mergeCell ref="G37:I37"/>
    <mergeCell ref="G36:I36"/>
    <mergeCell ref="A3:O3"/>
    <mergeCell ref="AN8:BA9"/>
    <mergeCell ref="A8:O8"/>
    <mergeCell ref="P8:AM8"/>
    <mergeCell ref="A9:O9"/>
    <mergeCell ref="A37:B37"/>
    <mergeCell ref="T33:V35"/>
    <mergeCell ref="N37:P37"/>
    <mergeCell ref="AJ21:AN21"/>
    <mergeCell ref="Q36:S36"/>
    <mergeCell ref="P13:AX13"/>
    <mergeCell ref="A5:O5"/>
    <mergeCell ref="AN5:BA6"/>
    <mergeCell ref="A6:O6"/>
    <mergeCell ref="P7:AM7"/>
    <mergeCell ref="AN7:BA7"/>
    <mergeCell ref="AN10:BA11"/>
    <mergeCell ref="P10:AK10"/>
    <mergeCell ref="P12:AZ12"/>
    <mergeCell ref="P9:AM9"/>
    <mergeCell ref="A4:O4"/>
    <mergeCell ref="P4:AN4"/>
    <mergeCell ref="A2:O2"/>
    <mergeCell ref="P2:AN2"/>
    <mergeCell ref="P18:AM18"/>
    <mergeCell ref="P11:AJ11"/>
    <mergeCell ref="P15:AN15"/>
    <mergeCell ref="P16:AN16"/>
    <mergeCell ref="P14:AX14"/>
    <mergeCell ref="AO2:BA4"/>
    <mergeCell ref="AM33:AO36"/>
    <mergeCell ref="AX37:BA42"/>
    <mergeCell ref="AM37:AO42"/>
    <mergeCell ref="B31:BA31"/>
    <mergeCell ref="A36:B36"/>
    <mergeCell ref="AA38:AE39"/>
    <mergeCell ref="W39:Y39"/>
    <mergeCell ref="Q40:S40"/>
    <mergeCell ref="T37:V37"/>
    <mergeCell ref="W40:Y40"/>
    <mergeCell ref="W43:Y43"/>
    <mergeCell ref="AP37:AW42"/>
    <mergeCell ref="AA40:AE42"/>
    <mergeCell ref="AF43:AH44"/>
    <mergeCell ref="AA43:AE44"/>
    <mergeCell ref="T43:V43"/>
    <mergeCell ref="W38:Y38"/>
    <mergeCell ref="AF40:AH42"/>
    <mergeCell ref="AA35:AE35"/>
    <mergeCell ref="T39:V39"/>
    <mergeCell ref="W36:Y36"/>
    <mergeCell ref="T40:V40"/>
    <mergeCell ref="AI36:AK37"/>
    <mergeCell ref="AI35:AK35"/>
    <mergeCell ref="AF36:AH37"/>
    <mergeCell ref="AA36:AE37"/>
    <mergeCell ref="AI38:AK39"/>
    <mergeCell ref="W37:Y37"/>
  </mergeCells>
  <printOptions/>
  <pageMargins left="0.7" right="0.7" top="0.75" bottom="0.75" header="0.3" footer="0.3"/>
  <pageSetup fitToHeight="1" fitToWidth="1" horizontalDpi="600" verticalDpi="600" orientation="landscape" paperSize="9" scale="47" r:id="rId1"/>
  <colBreaks count="1" manualBreakCount="1">
    <brk id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W286"/>
  <sheetViews>
    <sheetView tabSelected="1" view="pageBreakPreview" zoomScaleNormal="75" zoomScaleSheetLayoutView="100" workbookViewId="0" topLeftCell="A126">
      <selection activeCell="B135" sqref="B135"/>
    </sheetView>
  </sheetViews>
  <sheetFormatPr defaultColWidth="9.00390625" defaultRowHeight="12.75"/>
  <cols>
    <col min="1" max="1" width="12.75390625" style="544" customWidth="1"/>
    <col min="2" max="2" width="50.625" style="544" customWidth="1"/>
    <col min="3" max="3" width="5.1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37890625" style="544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47" width="10.25390625" style="1447" customWidth="1"/>
    <col min="48" max="48" width="9.125" style="544" customWidth="1"/>
    <col min="49" max="51" width="9.125" style="544" hidden="1" customWidth="1"/>
    <col min="52" max="52" width="0" style="544" hidden="1" customWidth="1"/>
    <col min="53" max="53" width="11.875" style="544" hidden="1" customWidth="1"/>
    <col min="54" max="65" width="0" style="552" hidden="1" customWidth="1"/>
    <col min="66" max="66" width="0" style="544" hidden="1" customWidth="1"/>
    <col min="67" max="16384" width="9.125" style="544" customWidth="1"/>
  </cols>
  <sheetData>
    <row r="1" spans="1:25" ht="19.5" thickBot="1">
      <c r="A1" s="1874" t="s">
        <v>706</v>
      </c>
      <c r="B1" s="1875"/>
      <c r="C1" s="1875"/>
      <c r="D1" s="1875"/>
      <c r="E1" s="1875"/>
      <c r="F1" s="1875"/>
      <c r="G1" s="1875"/>
      <c r="H1" s="1875"/>
      <c r="I1" s="1875"/>
      <c r="J1" s="1875"/>
      <c r="K1" s="1875"/>
      <c r="L1" s="1875"/>
      <c r="M1" s="1875"/>
      <c r="N1" s="1875"/>
      <c r="O1" s="1875"/>
      <c r="P1" s="1875"/>
      <c r="Q1" s="1875"/>
      <c r="R1" s="1875"/>
      <c r="S1" s="1875"/>
      <c r="T1" s="1875"/>
      <c r="U1" s="1875"/>
      <c r="V1" s="1875"/>
      <c r="W1" s="1875"/>
      <c r="X1" s="1875"/>
      <c r="Y1" s="1876"/>
    </row>
    <row r="2" spans="1:65" ht="15.75" customHeight="1" thickBot="1">
      <c r="A2" s="2320" t="s">
        <v>27</v>
      </c>
      <c r="B2" s="2322" t="s">
        <v>124</v>
      </c>
      <c r="C2" s="2324" t="s">
        <v>462</v>
      </c>
      <c r="D2" s="1911"/>
      <c r="E2" s="1911"/>
      <c r="F2" s="2325"/>
      <c r="G2" s="1916" t="s">
        <v>133</v>
      </c>
      <c r="H2" s="1918" t="s">
        <v>125</v>
      </c>
      <c r="I2" s="1919"/>
      <c r="J2" s="1919"/>
      <c r="K2" s="1919"/>
      <c r="L2" s="1919"/>
      <c r="M2" s="1920"/>
      <c r="N2" s="1877" t="s">
        <v>461</v>
      </c>
      <c r="O2" s="1878"/>
      <c r="P2" s="1878"/>
      <c r="Q2" s="1878"/>
      <c r="R2" s="1878"/>
      <c r="S2" s="1878"/>
      <c r="T2" s="1878"/>
      <c r="U2" s="1878"/>
      <c r="V2" s="1878"/>
      <c r="W2" s="1878"/>
      <c r="X2" s="1878"/>
      <c r="Y2" s="1879"/>
      <c r="BB2" s="2251" t="s">
        <v>29</v>
      </c>
      <c r="BC2" s="2260"/>
      <c r="BD2" s="2260"/>
      <c r="BE2" s="2251" t="s">
        <v>30</v>
      </c>
      <c r="BF2" s="2251"/>
      <c r="BG2" s="2251"/>
      <c r="BH2" s="2251" t="s">
        <v>31</v>
      </c>
      <c r="BI2" s="2251"/>
      <c r="BJ2" s="2251"/>
      <c r="BK2" s="2251" t="s">
        <v>32</v>
      </c>
      <c r="BL2" s="2251"/>
      <c r="BM2" s="2251"/>
    </row>
    <row r="3" spans="1:65" ht="15.75" customHeight="1">
      <c r="A3" s="2321"/>
      <c r="B3" s="2323"/>
      <c r="C3" s="2326"/>
      <c r="D3" s="1914"/>
      <c r="E3" s="1914"/>
      <c r="F3" s="2327"/>
      <c r="G3" s="1917"/>
      <c r="H3" s="1894" t="s">
        <v>126</v>
      </c>
      <c r="I3" s="1907" t="s">
        <v>131</v>
      </c>
      <c r="J3" s="1908"/>
      <c r="K3" s="1908"/>
      <c r="L3" s="1909"/>
      <c r="M3" s="1931" t="s">
        <v>130</v>
      </c>
      <c r="N3" s="1885" t="s">
        <v>29</v>
      </c>
      <c r="O3" s="1886"/>
      <c r="P3" s="1887"/>
      <c r="Q3" s="1885" t="s">
        <v>30</v>
      </c>
      <c r="R3" s="1900"/>
      <c r="S3" s="1901"/>
      <c r="T3" s="1885" t="s">
        <v>31</v>
      </c>
      <c r="U3" s="1900"/>
      <c r="V3" s="1901"/>
      <c r="W3" s="1885" t="s">
        <v>32</v>
      </c>
      <c r="X3" s="1900"/>
      <c r="Y3" s="1901"/>
      <c r="BB3" s="2260"/>
      <c r="BC3" s="2260"/>
      <c r="BD3" s="2260"/>
      <c r="BE3" s="2251"/>
      <c r="BF3" s="2251"/>
      <c r="BG3" s="2251"/>
      <c r="BH3" s="2251"/>
      <c r="BI3" s="2251"/>
      <c r="BJ3" s="2251"/>
      <c r="BK3" s="2251"/>
      <c r="BL3" s="2251"/>
      <c r="BM3" s="2251"/>
    </row>
    <row r="4" spans="1:65" ht="15.75" customHeight="1" thickBot="1">
      <c r="A4" s="2321"/>
      <c r="B4" s="2323"/>
      <c r="C4" s="2328" t="s">
        <v>117</v>
      </c>
      <c r="D4" s="1894" t="s">
        <v>118</v>
      </c>
      <c r="E4" s="1880" t="s">
        <v>119</v>
      </c>
      <c r="F4" s="2330"/>
      <c r="G4" s="1917"/>
      <c r="H4" s="1895"/>
      <c r="I4" s="1894" t="s">
        <v>127</v>
      </c>
      <c r="J4" s="1880" t="s">
        <v>132</v>
      </c>
      <c r="K4" s="1881"/>
      <c r="L4" s="1882"/>
      <c r="M4" s="1931"/>
      <c r="N4" s="1888"/>
      <c r="O4" s="1889"/>
      <c r="P4" s="1890"/>
      <c r="Q4" s="1902"/>
      <c r="R4" s="1903"/>
      <c r="S4" s="1904"/>
      <c r="T4" s="1902"/>
      <c r="U4" s="1903"/>
      <c r="V4" s="1904"/>
      <c r="W4" s="1902"/>
      <c r="X4" s="1903"/>
      <c r="Y4" s="1904"/>
      <c r="BB4" s="1271">
        <v>1</v>
      </c>
      <c r="BC4" s="1271" t="s">
        <v>463</v>
      </c>
      <c r="BD4" s="1271" t="s">
        <v>464</v>
      </c>
      <c r="BE4" s="1271">
        <v>3</v>
      </c>
      <c r="BF4" s="1271" t="s">
        <v>465</v>
      </c>
      <c r="BG4" s="1271" t="s">
        <v>466</v>
      </c>
      <c r="BH4" s="1271">
        <v>5</v>
      </c>
      <c r="BI4" s="1271" t="s">
        <v>467</v>
      </c>
      <c r="BJ4" s="1271" t="s">
        <v>468</v>
      </c>
      <c r="BK4" s="1271">
        <v>7</v>
      </c>
      <c r="BL4" s="1271" t="s">
        <v>469</v>
      </c>
      <c r="BM4" s="1271" t="s">
        <v>470</v>
      </c>
    </row>
    <row r="5" spans="1:25" ht="15.75">
      <c r="A5" s="2321"/>
      <c r="B5" s="2323"/>
      <c r="C5" s="2329"/>
      <c r="D5" s="1895"/>
      <c r="E5" s="1896" t="s">
        <v>120</v>
      </c>
      <c r="F5" s="2318" t="s">
        <v>121</v>
      </c>
      <c r="G5" s="1917"/>
      <c r="H5" s="1895"/>
      <c r="I5" s="1895"/>
      <c r="J5" s="1891" t="s">
        <v>28</v>
      </c>
      <c r="K5" s="1891" t="s">
        <v>128</v>
      </c>
      <c r="L5" s="1891" t="s">
        <v>129</v>
      </c>
      <c r="M5" s="1932"/>
      <c r="N5" s="168">
        <v>1</v>
      </c>
      <c r="O5" s="168" t="s">
        <v>463</v>
      </c>
      <c r="P5" s="168" t="s">
        <v>464</v>
      </c>
      <c r="Q5" s="168">
        <v>3</v>
      </c>
      <c r="R5" s="168" t="s">
        <v>465</v>
      </c>
      <c r="S5" s="168" t="s">
        <v>466</v>
      </c>
      <c r="T5" s="168">
        <v>5</v>
      </c>
      <c r="U5" s="168" t="s">
        <v>467</v>
      </c>
      <c r="V5" s="168" t="s">
        <v>468</v>
      </c>
      <c r="W5" s="168">
        <v>7</v>
      </c>
      <c r="X5" s="168" t="s">
        <v>469</v>
      </c>
      <c r="Y5" s="169" t="s">
        <v>470</v>
      </c>
    </row>
    <row r="6" spans="1:25" ht="15.75">
      <c r="A6" s="2321"/>
      <c r="B6" s="2323"/>
      <c r="C6" s="2329"/>
      <c r="D6" s="1895"/>
      <c r="E6" s="1897"/>
      <c r="F6" s="2319"/>
      <c r="G6" s="1917"/>
      <c r="H6" s="1895"/>
      <c r="I6" s="1895"/>
      <c r="J6" s="1892"/>
      <c r="K6" s="1892"/>
      <c r="L6" s="1892"/>
      <c r="M6" s="1932"/>
      <c r="N6" s="1928" t="s">
        <v>477</v>
      </c>
      <c r="O6" s="1929"/>
      <c r="P6" s="1929"/>
      <c r="Q6" s="1929"/>
      <c r="R6" s="1929"/>
      <c r="S6" s="1929"/>
      <c r="T6" s="1929"/>
      <c r="U6" s="1929"/>
      <c r="V6" s="1929"/>
      <c r="W6" s="1929"/>
      <c r="X6" s="1929"/>
      <c r="Y6" s="1930"/>
    </row>
    <row r="7" spans="1:25" ht="49.5" customHeight="1" thickBot="1">
      <c r="A7" s="2321"/>
      <c r="B7" s="2323"/>
      <c r="C7" s="2329"/>
      <c r="D7" s="1895"/>
      <c r="E7" s="1897"/>
      <c r="F7" s="2319"/>
      <c r="G7" s="1917"/>
      <c r="H7" s="1895"/>
      <c r="I7" s="1895"/>
      <c r="J7" s="1892"/>
      <c r="K7" s="1892"/>
      <c r="L7" s="1892"/>
      <c r="M7" s="1905"/>
      <c r="N7" s="1272">
        <v>15</v>
      </c>
      <c r="O7" s="1272">
        <v>9</v>
      </c>
      <c r="P7" s="1272">
        <v>9</v>
      </c>
      <c r="Q7" s="1272">
        <v>15</v>
      </c>
      <c r="R7" s="1272">
        <v>9</v>
      </c>
      <c r="S7" s="1272">
        <v>9</v>
      </c>
      <c r="T7" s="1272">
        <v>15</v>
      </c>
      <c r="U7" s="1272">
        <v>9</v>
      </c>
      <c r="V7" s="1272">
        <v>9</v>
      </c>
      <c r="W7" s="1272">
        <v>15</v>
      </c>
      <c r="X7" s="1272">
        <v>9</v>
      </c>
      <c r="Y7" s="1273">
        <v>8</v>
      </c>
    </row>
    <row r="8" spans="1:65" s="126" customFormat="1" ht="16.5" thickBot="1">
      <c r="A8" s="1292">
        <v>1</v>
      </c>
      <c r="B8" s="1293">
        <v>2</v>
      </c>
      <c r="C8" s="1295">
        <v>3</v>
      </c>
      <c r="D8" s="129">
        <v>4</v>
      </c>
      <c r="E8" s="129">
        <v>5</v>
      </c>
      <c r="F8" s="135">
        <v>6</v>
      </c>
      <c r="G8" s="1294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</row>
    <row r="9" spans="1:25" ht="21.75" customHeight="1" thickBot="1">
      <c r="A9" s="2315" t="s">
        <v>203</v>
      </c>
      <c r="B9" s="2316"/>
      <c r="C9" s="2316"/>
      <c r="D9" s="2316"/>
      <c r="E9" s="2316"/>
      <c r="F9" s="2316"/>
      <c r="G9" s="2316"/>
      <c r="H9" s="2316"/>
      <c r="I9" s="2316"/>
      <c r="J9" s="2316"/>
      <c r="K9" s="2316"/>
      <c r="L9" s="2316"/>
      <c r="M9" s="2316"/>
      <c r="N9" s="2316"/>
      <c r="O9" s="2316"/>
      <c r="P9" s="2316"/>
      <c r="Q9" s="2316"/>
      <c r="R9" s="2316"/>
      <c r="S9" s="2316"/>
      <c r="T9" s="2316"/>
      <c r="U9" s="2316"/>
      <c r="V9" s="2316"/>
      <c r="W9" s="2316"/>
      <c r="X9" s="2316"/>
      <c r="Y9" s="2317"/>
    </row>
    <row r="10" spans="1:25" ht="19.5" thickBot="1">
      <c r="A10" s="2298" t="s">
        <v>498</v>
      </c>
      <c r="B10" s="2299"/>
      <c r="C10" s="2299"/>
      <c r="D10" s="2299"/>
      <c r="E10" s="2299"/>
      <c r="F10" s="2299"/>
      <c r="G10" s="2299"/>
      <c r="H10" s="2299"/>
      <c r="I10" s="2299"/>
      <c r="J10" s="2299"/>
      <c r="K10" s="2299"/>
      <c r="L10" s="2299"/>
      <c r="M10" s="2299"/>
      <c r="N10" s="2299"/>
      <c r="O10" s="2299"/>
      <c r="P10" s="2299"/>
      <c r="Q10" s="2299"/>
      <c r="R10" s="2299"/>
      <c r="S10" s="2299"/>
      <c r="T10" s="2299"/>
      <c r="U10" s="2299"/>
      <c r="V10" s="2299"/>
      <c r="W10" s="2299"/>
      <c r="X10" s="2299"/>
      <c r="Y10" s="2300"/>
    </row>
    <row r="11" spans="1:65" s="1264" customFormat="1" ht="31.5">
      <c r="A11" s="1385" t="s">
        <v>134</v>
      </c>
      <c r="B11" s="1560" t="s">
        <v>33</v>
      </c>
      <c r="C11" s="727"/>
      <c r="D11" s="1375"/>
      <c r="E11" s="1375"/>
      <c r="F11" s="1379"/>
      <c r="G11" s="712">
        <f aca="true" t="shared" si="0" ref="G11:L11">G12+G13+G14+G15+G16</f>
        <v>8</v>
      </c>
      <c r="H11" s="709">
        <f t="shared" si="0"/>
        <v>240</v>
      </c>
      <c r="I11" s="709">
        <f t="shared" si="0"/>
        <v>82</v>
      </c>
      <c r="J11" s="709">
        <f t="shared" si="0"/>
        <v>0</v>
      </c>
      <c r="K11" s="709">
        <f t="shared" si="0"/>
        <v>0</v>
      </c>
      <c r="L11" s="709">
        <f t="shared" si="0"/>
        <v>82</v>
      </c>
      <c r="M11" s="710">
        <f>M12+M13+M14+M16</f>
        <v>113</v>
      </c>
      <c r="N11" s="1847"/>
      <c r="O11" s="1848"/>
      <c r="P11" s="1849"/>
      <c r="Q11" s="1850"/>
      <c r="R11" s="1851"/>
      <c r="S11" s="1852"/>
      <c r="T11" s="1383"/>
      <c r="U11" s="1376"/>
      <c r="V11" s="1377"/>
      <c r="W11" s="1383"/>
      <c r="X11" s="1376"/>
      <c r="Y11" s="1377"/>
      <c r="AU11" s="1330"/>
      <c r="AZ11" s="1264" t="s">
        <v>29</v>
      </c>
      <c r="BA11" s="1264">
        <f>SUM(BB50:BD50)</f>
        <v>51</v>
      </c>
      <c r="BB11" s="1456" t="b">
        <f aca="true" t="shared" si="1" ref="BB11:BM11">ISBLANK(N11)</f>
        <v>1</v>
      </c>
      <c r="BC11" s="1456" t="b">
        <f t="shared" si="1"/>
        <v>1</v>
      </c>
      <c r="BD11" s="1456" t="b">
        <f t="shared" si="1"/>
        <v>1</v>
      </c>
      <c r="BE11" s="1456" t="b">
        <f t="shared" si="1"/>
        <v>1</v>
      </c>
      <c r="BF11" s="1456" t="b">
        <f t="shared" si="1"/>
        <v>1</v>
      </c>
      <c r="BG11" s="1456" t="b">
        <f t="shared" si="1"/>
        <v>1</v>
      </c>
      <c r="BH11" s="1456" t="b">
        <f t="shared" si="1"/>
        <v>1</v>
      </c>
      <c r="BI11" s="1456" t="b">
        <f t="shared" si="1"/>
        <v>1</v>
      </c>
      <c r="BJ11" s="1456" t="b">
        <f t="shared" si="1"/>
        <v>1</v>
      </c>
      <c r="BK11" s="1456" t="b">
        <f t="shared" si="1"/>
        <v>1</v>
      </c>
      <c r="BL11" s="1456" t="b">
        <f t="shared" si="1"/>
        <v>1</v>
      </c>
      <c r="BM11" s="1456" t="b">
        <f t="shared" si="1"/>
        <v>1</v>
      </c>
    </row>
    <row r="12" spans="1:65" ht="15.75">
      <c r="A12" s="1290" t="s">
        <v>139</v>
      </c>
      <c r="B12" s="1561" t="s">
        <v>33</v>
      </c>
      <c r="C12" s="297"/>
      <c r="D12" s="40" t="s">
        <v>24</v>
      </c>
      <c r="E12" s="40"/>
      <c r="F12" s="1380"/>
      <c r="G12" s="187">
        <v>2</v>
      </c>
      <c r="H12" s="16">
        <f aca="true" t="shared" si="2" ref="H12:H20">G12*30</f>
        <v>60</v>
      </c>
      <c r="I12" s="42">
        <v>30</v>
      </c>
      <c r="J12" s="16"/>
      <c r="K12" s="16"/>
      <c r="L12" s="16">
        <v>30</v>
      </c>
      <c r="M12" s="733">
        <f aca="true" t="shared" si="3" ref="M12:M20">H12-I12</f>
        <v>30</v>
      </c>
      <c r="N12" s="283">
        <v>2</v>
      </c>
      <c r="O12" s="284"/>
      <c r="P12" s="285"/>
      <c r="Q12" s="297"/>
      <c r="R12" s="16"/>
      <c r="S12" s="298"/>
      <c r="T12" s="175"/>
      <c r="U12" s="16"/>
      <c r="V12" s="298"/>
      <c r="W12" s="297"/>
      <c r="X12" s="16"/>
      <c r="Y12" s="298"/>
      <c r="AZ12" s="1264" t="s">
        <v>30</v>
      </c>
      <c r="BA12" s="544">
        <f>SUM(BE50:BG50)</f>
        <v>27.5</v>
      </c>
      <c r="BB12" s="1459" t="b">
        <f aca="true" t="shared" si="4" ref="BB12:BH49">ISBLANK(N12)</f>
        <v>0</v>
      </c>
      <c r="BC12" s="1456" t="b">
        <f t="shared" si="4"/>
        <v>1</v>
      </c>
      <c r="BD12" s="1456" t="b">
        <f t="shared" si="4"/>
        <v>1</v>
      </c>
      <c r="BE12" s="1456" t="b">
        <f t="shared" si="4"/>
        <v>1</v>
      </c>
      <c r="BF12" s="1456" t="b">
        <f t="shared" si="4"/>
        <v>1</v>
      </c>
      <c r="BG12" s="1456" t="b">
        <f t="shared" si="4"/>
        <v>1</v>
      </c>
      <c r="BH12" s="1456" t="b">
        <f t="shared" si="4"/>
        <v>1</v>
      </c>
      <c r="BI12" s="1456" t="b">
        <f aca="true" t="shared" si="5" ref="BI12:BM49">ISBLANK(U12)</f>
        <v>1</v>
      </c>
      <c r="BJ12" s="1456" t="b">
        <f t="shared" si="5"/>
        <v>1</v>
      </c>
      <c r="BK12" s="1456" t="b">
        <f t="shared" si="5"/>
        <v>1</v>
      </c>
      <c r="BL12" s="1456" t="b">
        <f t="shared" si="5"/>
        <v>1</v>
      </c>
      <c r="BM12" s="1456" t="b">
        <f t="shared" si="5"/>
        <v>1</v>
      </c>
    </row>
    <row r="13" spans="1:65" ht="15.75">
      <c r="A13" s="1290" t="s">
        <v>140</v>
      </c>
      <c r="B13" s="1561" t="s">
        <v>33</v>
      </c>
      <c r="C13" s="297"/>
      <c r="D13" s="40"/>
      <c r="E13" s="40"/>
      <c r="F13" s="1380"/>
      <c r="G13" s="187">
        <v>1.5</v>
      </c>
      <c r="H13" s="16">
        <f t="shared" si="2"/>
        <v>45</v>
      </c>
      <c r="I13" s="42">
        <f aca="true" t="shared" si="6" ref="I13:I20">J13+K13+L13</f>
        <v>18</v>
      </c>
      <c r="J13" s="16"/>
      <c r="K13" s="16"/>
      <c r="L13" s="16">
        <v>18</v>
      </c>
      <c r="M13" s="298">
        <f t="shared" si="3"/>
        <v>27</v>
      </c>
      <c r="N13" s="283"/>
      <c r="O13" s="284">
        <v>2</v>
      </c>
      <c r="P13" s="285"/>
      <c r="Q13" s="297"/>
      <c r="R13" s="16"/>
      <c r="S13" s="298"/>
      <c r="T13" s="175"/>
      <c r="U13" s="16"/>
      <c r="V13" s="298"/>
      <c r="W13" s="297"/>
      <c r="X13" s="16"/>
      <c r="Y13" s="298"/>
      <c r="AZ13" s="1264" t="s">
        <v>31</v>
      </c>
      <c r="BA13" s="544">
        <f>SUM(BH50:BJ50)</f>
        <v>0</v>
      </c>
      <c r="BB13" s="1456" t="b">
        <f t="shared" si="4"/>
        <v>1</v>
      </c>
      <c r="BC13" s="1456" t="b">
        <f t="shared" si="4"/>
        <v>0</v>
      </c>
      <c r="BD13" s="1456" t="b">
        <f t="shared" si="4"/>
        <v>1</v>
      </c>
      <c r="BE13" s="1456" t="b">
        <f t="shared" si="4"/>
        <v>1</v>
      </c>
      <c r="BF13" s="1456" t="b">
        <f t="shared" si="4"/>
        <v>1</v>
      </c>
      <c r="BG13" s="1456" t="b">
        <f t="shared" si="4"/>
        <v>1</v>
      </c>
      <c r="BH13" s="1456" t="b">
        <f t="shared" si="4"/>
        <v>1</v>
      </c>
      <c r="BI13" s="1456" t="b">
        <f t="shared" si="5"/>
        <v>1</v>
      </c>
      <c r="BJ13" s="1456" t="b">
        <f t="shared" si="5"/>
        <v>1</v>
      </c>
      <c r="BK13" s="1456" t="b">
        <f t="shared" si="5"/>
        <v>1</v>
      </c>
      <c r="BL13" s="1456" t="b">
        <f t="shared" si="5"/>
        <v>1</v>
      </c>
      <c r="BM13" s="1456" t="b">
        <f t="shared" si="5"/>
        <v>1</v>
      </c>
    </row>
    <row r="14" spans="1:65" ht="15.75">
      <c r="A14" s="1290" t="s">
        <v>141</v>
      </c>
      <c r="B14" s="1561" t="s">
        <v>33</v>
      </c>
      <c r="C14" s="297" t="s">
        <v>464</v>
      </c>
      <c r="D14" s="40"/>
      <c r="E14" s="40"/>
      <c r="F14" s="1380"/>
      <c r="G14" s="187">
        <v>1.5</v>
      </c>
      <c r="H14" s="16">
        <f t="shared" si="2"/>
        <v>45</v>
      </c>
      <c r="I14" s="42">
        <f t="shared" si="6"/>
        <v>18</v>
      </c>
      <c r="J14" s="16"/>
      <c r="K14" s="16"/>
      <c r="L14" s="16">
        <v>18</v>
      </c>
      <c r="M14" s="298">
        <f t="shared" si="3"/>
        <v>27</v>
      </c>
      <c r="N14" s="283"/>
      <c r="O14" s="284"/>
      <c r="P14" s="285">
        <v>2</v>
      </c>
      <c r="Q14" s="297"/>
      <c r="R14" s="16"/>
      <c r="S14" s="298"/>
      <c r="T14" s="175"/>
      <c r="U14" s="16"/>
      <c r="V14" s="298"/>
      <c r="W14" s="297"/>
      <c r="X14" s="16"/>
      <c r="Y14" s="298"/>
      <c r="AZ14" s="1264" t="s">
        <v>32</v>
      </c>
      <c r="BA14" s="544">
        <f>SUM(BK50:BM50)</f>
        <v>6</v>
      </c>
      <c r="BB14" s="1456" t="b">
        <f t="shared" si="4"/>
        <v>1</v>
      </c>
      <c r="BC14" s="1456" t="b">
        <f t="shared" si="4"/>
        <v>1</v>
      </c>
      <c r="BD14" s="1456" t="b">
        <f t="shared" si="4"/>
        <v>0</v>
      </c>
      <c r="BE14" s="1456" t="b">
        <f t="shared" si="4"/>
        <v>1</v>
      </c>
      <c r="BF14" s="1456" t="b">
        <f t="shared" si="4"/>
        <v>1</v>
      </c>
      <c r="BG14" s="1456" t="b">
        <f t="shared" si="4"/>
        <v>1</v>
      </c>
      <c r="BH14" s="1456" t="b">
        <f t="shared" si="4"/>
        <v>1</v>
      </c>
      <c r="BI14" s="1456" t="b">
        <f t="shared" si="5"/>
        <v>1</v>
      </c>
      <c r="BJ14" s="1456" t="b">
        <f t="shared" si="5"/>
        <v>1</v>
      </c>
      <c r="BK14" s="1456" t="b">
        <f t="shared" si="5"/>
        <v>1</v>
      </c>
      <c r="BL14" s="1456" t="b">
        <f t="shared" si="5"/>
        <v>1</v>
      </c>
      <c r="BM14" s="1456" t="b">
        <f t="shared" si="5"/>
        <v>1</v>
      </c>
    </row>
    <row r="15" spans="1:65" ht="15.75">
      <c r="A15" s="1549" t="s">
        <v>309</v>
      </c>
      <c r="B15" s="1562" t="s">
        <v>33</v>
      </c>
      <c r="C15" s="1440"/>
      <c r="D15" s="282"/>
      <c r="E15" s="282"/>
      <c r="F15" s="1570"/>
      <c r="G15" s="1454">
        <v>1.5</v>
      </c>
      <c r="H15" s="171">
        <f t="shared" si="2"/>
        <v>45</v>
      </c>
      <c r="I15" s="422">
        <f t="shared" si="6"/>
        <v>0</v>
      </c>
      <c r="J15" s="171"/>
      <c r="K15" s="171"/>
      <c r="L15" s="171"/>
      <c r="M15" s="1441"/>
      <c r="N15" s="290"/>
      <c r="O15" s="291"/>
      <c r="P15" s="294"/>
      <c r="Q15" s="1440"/>
      <c r="R15" s="171"/>
      <c r="S15" s="1441"/>
      <c r="T15" s="188"/>
      <c r="U15" s="171"/>
      <c r="V15" s="1441"/>
      <c r="W15" s="1440"/>
      <c r="X15" s="171">
        <v>2</v>
      </c>
      <c r="Y15" s="1441"/>
      <c r="BA15" s="544">
        <f>SUM(BA11:BA14)</f>
        <v>84.5</v>
      </c>
      <c r="BB15" s="1550" t="b">
        <f t="shared" si="4"/>
        <v>1</v>
      </c>
      <c r="BC15" s="1550" t="b">
        <f t="shared" si="4"/>
        <v>1</v>
      </c>
      <c r="BD15" s="1550" t="b">
        <f t="shared" si="4"/>
        <v>1</v>
      </c>
      <c r="BE15" s="1550" t="b">
        <f t="shared" si="4"/>
        <v>1</v>
      </c>
      <c r="BF15" s="1550" t="b">
        <f t="shared" si="4"/>
        <v>1</v>
      </c>
      <c r="BG15" s="1550" t="b">
        <f t="shared" si="4"/>
        <v>1</v>
      </c>
      <c r="BH15" s="1550" t="b">
        <f t="shared" si="4"/>
        <v>1</v>
      </c>
      <c r="BI15" s="1550" t="b">
        <f t="shared" si="5"/>
        <v>1</v>
      </c>
      <c r="BJ15" s="1550" t="b">
        <f t="shared" si="5"/>
        <v>1</v>
      </c>
      <c r="BK15" s="1550" t="b">
        <f t="shared" si="5"/>
        <v>1</v>
      </c>
      <c r="BL15" s="1550" t="b">
        <f t="shared" si="5"/>
        <v>0</v>
      </c>
      <c r="BM15" s="1550" t="b">
        <f t="shared" si="5"/>
        <v>1</v>
      </c>
    </row>
    <row r="16" spans="1:65" s="1558" customFormat="1" ht="24" customHeight="1">
      <c r="A16" s="1277" t="s">
        <v>321</v>
      </c>
      <c r="B16" s="1563" t="s">
        <v>310</v>
      </c>
      <c r="C16" s="1291"/>
      <c r="D16" s="313" t="s">
        <v>470</v>
      </c>
      <c r="E16" s="313"/>
      <c r="F16" s="1381"/>
      <c r="G16" s="1482">
        <v>1.5</v>
      </c>
      <c r="H16" s="551">
        <f>G16*30</f>
        <v>45</v>
      </c>
      <c r="I16" s="42">
        <f t="shared" si="6"/>
        <v>16</v>
      </c>
      <c r="J16" s="551"/>
      <c r="K16" s="551"/>
      <c r="L16" s="551">
        <v>16</v>
      </c>
      <c r="M16" s="658">
        <f>H16-I16</f>
        <v>29</v>
      </c>
      <c r="N16" s="1291"/>
      <c r="O16" s="551"/>
      <c r="P16" s="658"/>
      <c r="Q16" s="1291"/>
      <c r="R16" s="551"/>
      <c r="S16" s="658"/>
      <c r="T16" s="1291"/>
      <c r="U16" s="551"/>
      <c r="V16" s="658"/>
      <c r="W16" s="1291"/>
      <c r="X16" s="551"/>
      <c r="Y16" s="658">
        <v>2</v>
      </c>
      <c r="BB16" s="1464" t="b">
        <f t="shared" si="4"/>
        <v>1</v>
      </c>
      <c r="BC16" s="1464" t="b">
        <f t="shared" si="4"/>
        <v>1</v>
      </c>
      <c r="BD16" s="1464" t="b">
        <f t="shared" si="4"/>
        <v>1</v>
      </c>
      <c r="BE16" s="1464" t="b">
        <f t="shared" si="4"/>
        <v>1</v>
      </c>
      <c r="BF16" s="1464" t="b">
        <f t="shared" si="4"/>
        <v>1</v>
      </c>
      <c r="BG16" s="1464" t="b">
        <f t="shared" si="4"/>
        <v>1</v>
      </c>
      <c r="BH16" s="1464" t="b">
        <f t="shared" si="4"/>
        <v>1</v>
      </c>
      <c r="BI16" s="1464" t="b">
        <f t="shared" si="5"/>
        <v>1</v>
      </c>
      <c r="BJ16" s="1464" t="b">
        <f t="shared" si="5"/>
        <v>1</v>
      </c>
      <c r="BK16" s="1464" t="b">
        <f t="shared" si="5"/>
        <v>1</v>
      </c>
      <c r="BL16" s="1464" t="b">
        <f t="shared" si="5"/>
        <v>1</v>
      </c>
      <c r="BM16" s="1464" t="b">
        <f t="shared" si="5"/>
        <v>0</v>
      </c>
    </row>
    <row r="17" spans="1:65" s="1335" customFormat="1" ht="15.75">
      <c r="A17" s="1551" t="s">
        <v>135</v>
      </c>
      <c r="B17" s="1564" t="s">
        <v>222</v>
      </c>
      <c r="C17" s="1552" t="s">
        <v>466</v>
      </c>
      <c r="D17" s="1553"/>
      <c r="E17" s="1553"/>
      <c r="F17" s="1556"/>
      <c r="G17" s="1554">
        <v>3</v>
      </c>
      <c r="H17" s="1553">
        <f t="shared" si="2"/>
        <v>90</v>
      </c>
      <c r="I17" s="1555">
        <f t="shared" si="6"/>
        <v>45</v>
      </c>
      <c r="J17" s="1553">
        <v>27</v>
      </c>
      <c r="K17" s="1553"/>
      <c r="L17" s="1553">
        <v>18</v>
      </c>
      <c r="M17" s="1556">
        <f t="shared" si="3"/>
        <v>45</v>
      </c>
      <c r="N17" s="1853"/>
      <c r="O17" s="1854"/>
      <c r="P17" s="1855"/>
      <c r="Q17" s="1853"/>
      <c r="R17" s="1854"/>
      <c r="S17" s="1855">
        <v>5</v>
      </c>
      <c r="T17" s="1552"/>
      <c r="U17" s="1553"/>
      <c r="V17" s="1556"/>
      <c r="W17" s="1552"/>
      <c r="X17" s="1553"/>
      <c r="Y17" s="1556"/>
      <c r="AU17" s="1448"/>
      <c r="AV17" s="1336"/>
      <c r="BB17" s="1557" t="b">
        <f t="shared" si="4"/>
        <v>1</v>
      </c>
      <c r="BC17" s="1557" t="b">
        <f t="shared" si="4"/>
        <v>1</v>
      </c>
      <c r="BD17" s="1557" t="b">
        <f t="shared" si="4"/>
        <v>1</v>
      </c>
      <c r="BE17" s="1557" t="b">
        <f t="shared" si="4"/>
        <v>1</v>
      </c>
      <c r="BF17" s="1557" t="b">
        <f t="shared" si="4"/>
        <v>1</v>
      </c>
      <c r="BG17" s="1557" t="b">
        <f t="shared" si="4"/>
        <v>0</v>
      </c>
      <c r="BH17" s="1557" t="b">
        <f t="shared" si="4"/>
        <v>1</v>
      </c>
      <c r="BI17" s="1557" t="b">
        <f t="shared" si="5"/>
        <v>1</v>
      </c>
      <c r="BJ17" s="1557" t="b">
        <f t="shared" si="5"/>
        <v>1</v>
      </c>
      <c r="BK17" s="1557" t="b">
        <f t="shared" si="5"/>
        <v>1</v>
      </c>
      <c r="BL17" s="1557" t="b">
        <f t="shared" si="5"/>
        <v>1</v>
      </c>
      <c r="BM17" s="1557" t="b">
        <f t="shared" si="5"/>
        <v>1</v>
      </c>
    </row>
    <row r="18" spans="1:65" s="1335" customFormat="1" ht="19.5" customHeight="1">
      <c r="A18" s="1325" t="s">
        <v>136</v>
      </c>
      <c r="B18" s="1565" t="s">
        <v>34</v>
      </c>
      <c r="C18" s="1382"/>
      <c r="D18" s="1331" t="s">
        <v>466</v>
      </c>
      <c r="E18" s="1331"/>
      <c r="F18" s="1333"/>
      <c r="G18" s="1483">
        <v>3</v>
      </c>
      <c r="H18" s="1331">
        <f t="shared" si="2"/>
        <v>90</v>
      </c>
      <c r="I18" s="1332">
        <v>30</v>
      </c>
      <c r="J18" s="1331">
        <v>20</v>
      </c>
      <c r="K18" s="1331"/>
      <c r="L18" s="1331">
        <v>10</v>
      </c>
      <c r="M18" s="1333">
        <f t="shared" si="3"/>
        <v>60</v>
      </c>
      <c r="N18" s="1856"/>
      <c r="O18" s="1857"/>
      <c r="P18" s="1858"/>
      <c r="Q18" s="1856"/>
      <c r="R18" s="1857"/>
      <c r="S18" s="1858">
        <v>3</v>
      </c>
      <c r="T18" s="1382"/>
      <c r="U18" s="1331"/>
      <c r="V18" s="1333"/>
      <c r="W18" s="1382"/>
      <c r="X18" s="1331"/>
      <c r="Y18" s="1333"/>
      <c r="AU18" s="1448"/>
      <c r="AV18" s="1336"/>
      <c r="BB18" s="1456" t="b">
        <f t="shared" si="4"/>
        <v>1</v>
      </c>
      <c r="BC18" s="1456" t="b">
        <f t="shared" si="4"/>
        <v>1</v>
      </c>
      <c r="BD18" s="1456" t="b">
        <f t="shared" si="4"/>
        <v>1</v>
      </c>
      <c r="BE18" s="1456" t="b">
        <f t="shared" si="4"/>
        <v>1</v>
      </c>
      <c r="BF18" s="1456" t="b">
        <f t="shared" si="4"/>
        <v>1</v>
      </c>
      <c r="BG18" s="1456" t="b">
        <f t="shared" si="4"/>
        <v>0</v>
      </c>
      <c r="BH18" s="1456" t="b">
        <f t="shared" si="4"/>
        <v>1</v>
      </c>
      <c r="BI18" s="1456" t="b">
        <f t="shared" si="5"/>
        <v>1</v>
      </c>
      <c r="BJ18" s="1456" t="b">
        <f t="shared" si="5"/>
        <v>1</v>
      </c>
      <c r="BK18" s="1456" t="b">
        <f t="shared" si="5"/>
        <v>1</v>
      </c>
      <c r="BL18" s="1456" t="b">
        <f t="shared" si="5"/>
        <v>1</v>
      </c>
      <c r="BM18" s="1456" t="b">
        <f t="shared" si="5"/>
        <v>1</v>
      </c>
    </row>
    <row r="19" spans="1:65" s="1335" customFormat="1" ht="31.5">
      <c r="A19" s="1325" t="s">
        <v>507</v>
      </c>
      <c r="B19" s="1565" t="s">
        <v>505</v>
      </c>
      <c r="C19" s="1382">
        <v>3</v>
      </c>
      <c r="D19" s="1331"/>
      <c r="E19" s="1331"/>
      <c r="F19" s="1333"/>
      <c r="G19" s="1483">
        <v>3</v>
      </c>
      <c r="H19" s="1331">
        <f>G19*30</f>
        <v>90</v>
      </c>
      <c r="I19" s="1332">
        <f>J19+K19+L19</f>
        <v>30</v>
      </c>
      <c r="J19" s="1331"/>
      <c r="K19" s="1331"/>
      <c r="L19" s="1331">
        <v>30</v>
      </c>
      <c r="M19" s="1333">
        <f>H19-I19</f>
        <v>60</v>
      </c>
      <c r="N19" s="1856"/>
      <c r="O19" s="1857"/>
      <c r="P19" s="1858"/>
      <c r="Q19" s="1856">
        <v>2</v>
      </c>
      <c r="R19" s="1857"/>
      <c r="S19" s="1858"/>
      <c r="T19" s="1382"/>
      <c r="U19" s="1331"/>
      <c r="V19" s="1333"/>
      <c r="W19" s="1382"/>
      <c r="X19" s="1331"/>
      <c r="Y19" s="1333"/>
      <c r="AU19" s="1448"/>
      <c r="AV19" s="1336"/>
      <c r="BB19" s="1456" t="b">
        <f t="shared" si="4"/>
        <v>1</v>
      </c>
      <c r="BC19" s="1456" t="b">
        <f t="shared" si="4"/>
        <v>1</v>
      </c>
      <c r="BD19" s="1456" t="b">
        <f t="shared" si="4"/>
        <v>1</v>
      </c>
      <c r="BE19" s="1456" t="b">
        <f t="shared" si="4"/>
        <v>0</v>
      </c>
      <c r="BF19" s="1456" t="b">
        <f t="shared" si="4"/>
        <v>1</v>
      </c>
      <c r="BG19" s="1456" t="b">
        <f t="shared" si="4"/>
        <v>1</v>
      </c>
      <c r="BH19" s="1456" t="b">
        <f t="shared" si="4"/>
        <v>1</v>
      </c>
      <c r="BI19" s="1456" t="b">
        <f t="shared" si="5"/>
        <v>1</v>
      </c>
      <c r="BJ19" s="1456" t="b">
        <f t="shared" si="5"/>
        <v>1</v>
      </c>
      <c r="BK19" s="1456" t="b">
        <f t="shared" si="5"/>
        <v>1</v>
      </c>
      <c r="BL19" s="1456" t="b">
        <f t="shared" si="5"/>
        <v>1</v>
      </c>
      <c r="BM19" s="1456" t="b">
        <f t="shared" si="5"/>
        <v>1</v>
      </c>
    </row>
    <row r="20" spans="1:65" s="1335" customFormat="1" ht="15.75">
      <c r="A20" s="1325" t="s">
        <v>137</v>
      </c>
      <c r="B20" s="1566" t="s">
        <v>36</v>
      </c>
      <c r="C20" s="501">
        <v>3</v>
      </c>
      <c r="D20" s="93"/>
      <c r="E20" s="93"/>
      <c r="F20" s="507"/>
      <c r="G20" s="732">
        <v>3</v>
      </c>
      <c r="H20" s="93">
        <f t="shared" si="2"/>
        <v>90</v>
      </c>
      <c r="I20" s="288">
        <f t="shared" si="6"/>
        <v>45</v>
      </c>
      <c r="J20" s="93">
        <v>30</v>
      </c>
      <c r="K20" s="93"/>
      <c r="L20" s="93">
        <v>15</v>
      </c>
      <c r="M20" s="507">
        <f t="shared" si="3"/>
        <v>45</v>
      </c>
      <c r="N20" s="1859"/>
      <c r="O20" s="284"/>
      <c r="P20" s="285"/>
      <c r="Q20" s="283">
        <v>3</v>
      </c>
      <c r="R20" s="284"/>
      <c r="S20" s="285"/>
      <c r="T20" s="501"/>
      <c r="U20" s="93"/>
      <c r="V20" s="507"/>
      <c r="W20" s="501"/>
      <c r="X20" s="93"/>
      <c r="Y20" s="507"/>
      <c r="AU20" s="1448"/>
      <c r="AV20" s="1336"/>
      <c r="BB20" s="1456" t="b">
        <f t="shared" si="4"/>
        <v>1</v>
      </c>
      <c r="BC20" s="1456" t="b">
        <f t="shared" si="4"/>
        <v>1</v>
      </c>
      <c r="BD20" s="1456" t="b">
        <f t="shared" si="4"/>
        <v>1</v>
      </c>
      <c r="BE20" s="1456" t="b">
        <f t="shared" si="4"/>
        <v>0</v>
      </c>
      <c r="BF20" s="1456" t="b">
        <f t="shared" si="4"/>
        <v>1</v>
      </c>
      <c r="BG20" s="1456" t="b">
        <f t="shared" si="4"/>
        <v>1</v>
      </c>
      <c r="BH20" s="1456" t="b">
        <f t="shared" si="4"/>
        <v>1</v>
      </c>
      <c r="BI20" s="1456" t="b">
        <f t="shared" si="5"/>
        <v>1</v>
      </c>
      <c r="BJ20" s="1456" t="b">
        <f t="shared" si="5"/>
        <v>1</v>
      </c>
      <c r="BK20" s="1456" t="b">
        <f t="shared" si="5"/>
        <v>1</v>
      </c>
      <c r="BL20" s="1456" t="b">
        <f t="shared" si="5"/>
        <v>1</v>
      </c>
      <c r="BM20" s="1456" t="b">
        <f t="shared" si="5"/>
        <v>1</v>
      </c>
    </row>
    <row r="21" spans="1:65" s="1335" customFormat="1" ht="15.75">
      <c r="A21" s="1325" t="s">
        <v>138</v>
      </c>
      <c r="B21" s="1565" t="s">
        <v>506</v>
      </c>
      <c r="C21" s="1327"/>
      <c r="D21" s="1340" t="s">
        <v>24</v>
      </c>
      <c r="E21" s="1340"/>
      <c r="F21" s="502"/>
      <c r="G21" s="1337">
        <v>3</v>
      </c>
      <c r="H21" s="98">
        <f>G21*30</f>
        <v>90</v>
      </c>
      <c r="I21" s="94">
        <f>J21+K21+L21</f>
        <v>30</v>
      </c>
      <c r="J21" s="98">
        <v>15</v>
      </c>
      <c r="K21" s="102"/>
      <c r="L21" s="102">
        <v>15</v>
      </c>
      <c r="M21" s="507">
        <f aca="true" t="shared" si="7" ref="M21:M29">H21-I21</f>
        <v>60</v>
      </c>
      <c r="N21" s="283">
        <v>2</v>
      </c>
      <c r="O21" s="284"/>
      <c r="P21" s="1860"/>
      <c r="Q21" s="1861"/>
      <c r="R21" s="1862"/>
      <c r="S21" s="1860"/>
      <c r="T21" s="1384"/>
      <c r="U21" s="1374"/>
      <c r="V21" s="1378"/>
      <c r="W21" s="1384"/>
      <c r="X21" s="1374"/>
      <c r="Y21" s="1378"/>
      <c r="AU21" s="1448"/>
      <c r="AV21" s="1336"/>
      <c r="BB21" s="1459" t="b">
        <f t="shared" si="4"/>
        <v>0</v>
      </c>
      <c r="BC21" s="1456" t="b">
        <f t="shared" si="4"/>
        <v>1</v>
      </c>
      <c r="BD21" s="1456" t="b">
        <f t="shared" si="4"/>
        <v>1</v>
      </c>
      <c r="BE21" s="1456" t="b">
        <f t="shared" si="4"/>
        <v>1</v>
      </c>
      <c r="BF21" s="1456" t="b">
        <f t="shared" si="4"/>
        <v>1</v>
      </c>
      <c r="BG21" s="1456" t="b">
        <f t="shared" si="4"/>
        <v>1</v>
      </c>
      <c r="BH21" s="1456" t="b">
        <f t="shared" si="4"/>
        <v>1</v>
      </c>
      <c r="BI21" s="1456" t="b">
        <f t="shared" si="5"/>
        <v>1</v>
      </c>
      <c r="BJ21" s="1456" t="b">
        <f t="shared" si="5"/>
        <v>1</v>
      </c>
      <c r="BK21" s="1456" t="b">
        <f t="shared" si="5"/>
        <v>1</v>
      </c>
      <c r="BL21" s="1456" t="b">
        <f t="shared" si="5"/>
        <v>1</v>
      </c>
      <c r="BM21" s="1456" t="b">
        <f t="shared" si="5"/>
        <v>1</v>
      </c>
    </row>
    <row r="22" spans="1:65" s="1323" customFormat="1" ht="15.75">
      <c r="A22" s="1325" t="s">
        <v>509</v>
      </c>
      <c r="B22" s="1446" t="s">
        <v>43</v>
      </c>
      <c r="C22" s="1327"/>
      <c r="D22" s="102">
        <v>1</v>
      </c>
      <c r="E22" s="102"/>
      <c r="F22" s="502"/>
      <c r="G22" s="732">
        <v>3</v>
      </c>
      <c r="H22" s="98">
        <f>G22*30</f>
        <v>90</v>
      </c>
      <c r="I22" s="288">
        <f>J22+L22</f>
        <v>30</v>
      </c>
      <c r="J22" s="98">
        <v>20</v>
      </c>
      <c r="K22" s="102"/>
      <c r="L22" s="102">
        <v>10</v>
      </c>
      <c r="M22" s="507">
        <f t="shared" si="7"/>
        <v>60</v>
      </c>
      <c r="N22" s="175">
        <v>2</v>
      </c>
      <c r="O22" s="284"/>
      <c r="P22" s="285"/>
      <c r="Q22" s="175"/>
      <c r="R22" s="172"/>
      <c r="S22" s="176"/>
      <c r="T22" s="193"/>
      <c r="U22" s="191"/>
      <c r="V22" s="192"/>
      <c r="W22" s="193"/>
      <c r="X22" s="191"/>
      <c r="Y22" s="192"/>
      <c r="AU22" s="1264"/>
      <c r="AV22" s="1324"/>
      <c r="BB22" s="1459" t="b">
        <f t="shared" si="4"/>
        <v>0</v>
      </c>
      <c r="BC22" s="1456" t="b">
        <f t="shared" si="4"/>
        <v>1</v>
      </c>
      <c r="BD22" s="1456" t="b">
        <f t="shared" si="4"/>
        <v>1</v>
      </c>
      <c r="BE22" s="1456" t="b">
        <f t="shared" si="4"/>
        <v>1</v>
      </c>
      <c r="BF22" s="1456" t="b">
        <f t="shared" si="4"/>
        <v>1</v>
      </c>
      <c r="BG22" s="1456" t="b">
        <f t="shared" si="4"/>
        <v>1</v>
      </c>
      <c r="BH22" s="1456" t="b">
        <f t="shared" si="4"/>
        <v>1</v>
      </c>
      <c r="BI22" s="1456" t="b">
        <f t="shared" si="5"/>
        <v>1</v>
      </c>
      <c r="BJ22" s="1456" t="b">
        <f t="shared" si="5"/>
        <v>1</v>
      </c>
      <c r="BK22" s="1456" t="b">
        <f t="shared" si="5"/>
        <v>1</v>
      </c>
      <c r="BL22" s="1456" t="b">
        <f t="shared" si="5"/>
        <v>1</v>
      </c>
      <c r="BM22" s="1456" t="b">
        <f t="shared" si="5"/>
        <v>1</v>
      </c>
    </row>
    <row r="23" spans="1:65" s="1323" customFormat="1" ht="31.5">
      <c r="A23" s="1325" t="s">
        <v>508</v>
      </c>
      <c r="B23" s="1446" t="s">
        <v>227</v>
      </c>
      <c r="C23" s="1327"/>
      <c r="D23" s="1340"/>
      <c r="E23" s="93"/>
      <c r="F23" s="507"/>
      <c r="G23" s="1337">
        <f>G24+G25</f>
        <v>4</v>
      </c>
      <c r="H23" s="93">
        <f aca="true" t="shared" si="8" ref="H23:H40">PRODUCT(G23,30)</f>
        <v>120</v>
      </c>
      <c r="I23" s="94">
        <f>SUM(J23+K23+L23)</f>
        <v>54</v>
      </c>
      <c r="J23" s="94">
        <f>SUM(J24:J25)</f>
        <v>27</v>
      </c>
      <c r="K23" s="93">
        <f>SUM(K24:K25)</f>
        <v>18</v>
      </c>
      <c r="L23" s="93">
        <f>SUM(L24:L25)</f>
        <v>9</v>
      </c>
      <c r="M23" s="507">
        <f t="shared" si="7"/>
        <v>66</v>
      </c>
      <c r="N23" s="175"/>
      <c r="O23" s="172"/>
      <c r="P23" s="176"/>
      <c r="Q23" s="175"/>
      <c r="R23" s="172"/>
      <c r="S23" s="176"/>
      <c r="T23" s="193"/>
      <c r="U23" s="191"/>
      <c r="V23" s="192"/>
      <c r="W23" s="193"/>
      <c r="X23" s="191"/>
      <c r="Y23" s="192"/>
      <c r="AU23" s="1264"/>
      <c r="AV23" s="1324"/>
      <c r="BB23" s="1456" t="b">
        <f t="shared" si="4"/>
        <v>1</v>
      </c>
      <c r="BC23" s="1456" t="b">
        <f t="shared" si="4"/>
        <v>1</v>
      </c>
      <c r="BD23" s="1456" t="b">
        <f t="shared" si="4"/>
        <v>1</v>
      </c>
      <c r="BE23" s="1456" t="b">
        <f t="shared" si="4"/>
        <v>1</v>
      </c>
      <c r="BF23" s="1456" t="b">
        <f t="shared" si="4"/>
        <v>1</v>
      </c>
      <c r="BG23" s="1456" t="b">
        <f t="shared" si="4"/>
        <v>1</v>
      </c>
      <c r="BH23" s="1456" t="b">
        <f t="shared" si="4"/>
        <v>1</v>
      </c>
      <c r="BI23" s="1456" t="b">
        <f t="shared" si="5"/>
        <v>1</v>
      </c>
      <c r="BJ23" s="1456" t="b">
        <f t="shared" si="5"/>
        <v>1</v>
      </c>
      <c r="BK23" s="1456" t="b">
        <f t="shared" si="5"/>
        <v>1</v>
      </c>
      <c r="BL23" s="1456" t="b">
        <f t="shared" si="5"/>
        <v>1</v>
      </c>
      <c r="BM23" s="1456" t="b">
        <f t="shared" si="5"/>
        <v>1</v>
      </c>
    </row>
    <row r="24" spans="1:65" s="1269" customFormat="1" ht="31.5">
      <c r="A24" s="1290" t="s">
        <v>511</v>
      </c>
      <c r="B24" s="1567" t="s">
        <v>227</v>
      </c>
      <c r="C24" s="425"/>
      <c r="D24" s="424"/>
      <c r="E24" s="424"/>
      <c r="F24" s="426"/>
      <c r="G24" s="1278">
        <v>2</v>
      </c>
      <c r="H24" s="16">
        <f t="shared" si="8"/>
        <v>60</v>
      </c>
      <c r="I24" s="27">
        <f>SUM(J24+K24+L24)</f>
        <v>27</v>
      </c>
      <c r="J24" s="43">
        <v>18</v>
      </c>
      <c r="K24" s="22">
        <v>9</v>
      </c>
      <c r="L24" s="22"/>
      <c r="M24" s="298">
        <f t="shared" si="7"/>
        <v>33</v>
      </c>
      <c r="N24" s="268"/>
      <c r="O24" s="269"/>
      <c r="P24" s="488"/>
      <c r="Q24" s="268"/>
      <c r="R24" s="269">
        <v>3</v>
      </c>
      <c r="S24" s="488"/>
      <c r="T24" s="268"/>
      <c r="U24" s="269"/>
      <c r="V24" s="488"/>
      <c r="W24" s="268"/>
      <c r="X24" s="269"/>
      <c r="Y24" s="488"/>
      <c r="AU24" s="544"/>
      <c r="AV24" s="1270"/>
      <c r="BB24" s="1456" t="b">
        <f t="shared" si="4"/>
        <v>1</v>
      </c>
      <c r="BC24" s="1456" t="b">
        <f t="shared" si="4"/>
        <v>1</v>
      </c>
      <c r="BD24" s="1456" t="b">
        <f t="shared" si="4"/>
        <v>1</v>
      </c>
      <c r="BE24" s="1456" t="b">
        <f t="shared" si="4"/>
        <v>1</v>
      </c>
      <c r="BF24" s="1456" t="b">
        <f t="shared" si="4"/>
        <v>0</v>
      </c>
      <c r="BG24" s="1456" t="b">
        <f t="shared" si="4"/>
        <v>1</v>
      </c>
      <c r="BH24" s="1456" t="b">
        <f t="shared" si="4"/>
        <v>1</v>
      </c>
      <c r="BI24" s="1456" t="b">
        <f t="shared" si="5"/>
        <v>1</v>
      </c>
      <c r="BJ24" s="1456" t="b">
        <f t="shared" si="5"/>
        <v>1</v>
      </c>
      <c r="BK24" s="1456" t="b">
        <f t="shared" si="5"/>
        <v>1</v>
      </c>
      <c r="BL24" s="1456" t="b">
        <f t="shared" si="5"/>
        <v>1</v>
      </c>
      <c r="BM24" s="1456" t="b">
        <f t="shared" si="5"/>
        <v>1</v>
      </c>
    </row>
    <row r="25" spans="1:65" s="1269" customFormat="1" ht="31.5">
      <c r="A25" s="1290" t="s">
        <v>512</v>
      </c>
      <c r="B25" s="1238" t="s">
        <v>227</v>
      </c>
      <c r="C25" s="297" t="s">
        <v>466</v>
      </c>
      <c r="D25" s="16"/>
      <c r="E25" s="16"/>
      <c r="F25" s="298"/>
      <c r="G25" s="1278">
        <v>2</v>
      </c>
      <c r="H25" s="16">
        <f t="shared" si="8"/>
        <v>60</v>
      </c>
      <c r="I25" s="27">
        <f>SUM(J25+K25+L25)</f>
        <v>27</v>
      </c>
      <c r="J25" s="43">
        <v>9</v>
      </c>
      <c r="K25" s="22">
        <v>9</v>
      </c>
      <c r="L25" s="22">
        <v>9</v>
      </c>
      <c r="M25" s="298">
        <f t="shared" si="7"/>
        <v>33</v>
      </c>
      <c r="N25" s="175"/>
      <c r="O25" s="172"/>
      <c r="P25" s="176"/>
      <c r="Q25" s="175"/>
      <c r="R25" s="172"/>
      <c r="S25" s="182">
        <v>3</v>
      </c>
      <c r="T25" s="175"/>
      <c r="U25" s="172"/>
      <c r="V25" s="176"/>
      <c r="W25" s="175"/>
      <c r="X25" s="172"/>
      <c r="Y25" s="176"/>
      <c r="AU25" s="544"/>
      <c r="AV25" s="1270"/>
      <c r="BB25" s="1456" t="b">
        <f t="shared" si="4"/>
        <v>1</v>
      </c>
      <c r="BC25" s="1456" t="b">
        <f t="shared" si="4"/>
        <v>1</v>
      </c>
      <c r="BD25" s="1456" t="b">
        <f t="shared" si="4"/>
        <v>1</v>
      </c>
      <c r="BE25" s="1456" t="b">
        <f t="shared" si="4"/>
        <v>1</v>
      </c>
      <c r="BF25" s="1456" t="b">
        <f t="shared" si="4"/>
        <v>1</v>
      </c>
      <c r="BG25" s="1456" t="b">
        <f t="shared" si="4"/>
        <v>0</v>
      </c>
      <c r="BH25" s="1456" t="b">
        <f t="shared" si="4"/>
        <v>1</v>
      </c>
      <c r="BI25" s="1456" t="b">
        <f t="shared" si="5"/>
        <v>1</v>
      </c>
      <c r="BJ25" s="1456" t="b">
        <f t="shared" si="5"/>
        <v>1</v>
      </c>
      <c r="BK25" s="1456" t="b">
        <f t="shared" si="5"/>
        <v>1</v>
      </c>
      <c r="BL25" s="1456" t="b">
        <f t="shared" si="5"/>
        <v>1</v>
      </c>
      <c r="BM25" s="1456" t="b">
        <f t="shared" si="5"/>
        <v>1</v>
      </c>
    </row>
    <row r="26" spans="1:65" s="1323" customFormat="1" ht="15.75">
      <c r="A26" s="1325" t="s">
        <v>510</v>
      </c>
      <c r="B26" s="1446" t="s">
        <v>225</v>
      </c>
      <c r="C26" s="501"/>
      <c r="D26" s="93"/>
      <c r="E26" s="93"/>
      <c r="F26" s="507"/>
      <c r="G26" s="1337">
        <f>G27+G28+G29</f>
        <v>7.5</v>
      </c>
      <c r="H26" s="93">
        <f t="shared" si="8"/>
        <v>225</v>
      </c>
      <c r="I26" s="94">
        <f>SUM(J26+K26+L26)</f>
        <v>99</v>
      </c>
      <c r="J26" s="94">
        <f>J27+J28+J29</f>
        <v>33</v>
      </c>
      <c r="K26" s="94">
        <f>K27+K28+K29</f>
        <v>66</v>
      </c>
      <c r="L26" s="93"/>
      <c r="M26" s="507">
        <f t="shared" si="7"/>
        <v>126</v>
      </c>
      <c r="N26" s="193"/>
      <c r="O26" s="191"/>
      <c r="P26" s="192"/>
      <c r="Q26" s="193"/>
      <c r="R26" s="191"/>
      <c r="S26" s="192"/>
      <c r="T26" s="193"/>
      <c r="U26" s="191"/>
      <c r="V26" s="192"/>
      <c r="W26" s="193"/>
      <c r="X26" s="191"/>
      <c r="Y26" s="192"/>
      <c r="AU26" s="1264"/>
      <c r="AV26" s="1324"/>
      <c r="BB26" s="1456" t="b">
        <f t="shared" si="4"/>
        <v>1</v>
      </c>
      <c r="BC26" s="1456" t="b">
        <f t="shared" si="4"/>
        <v>1</v>
      </c>
      <c r="BD26" s="1456" t="b">
        <f t="shared" si="4"/>
        <v>1</v>
      </c>
      <c r="BE26" s="1456" t="b">
        <f t="shared" si="4"/>
        <v>1</v>
      </c>
      <c r="BF26" s="1456" t="b">
        <f t="shared" si="4"/>
        <v>1</v>
      </c>
      <c r="BG26" s="1456" t="b">
        <f t="shared" si="4"/>
        <v>1</v>
      </c>
      <c r="BH26" s="1456" t="b">
        <f t="shared" si="4"/>
        <v>1</v>
      </c>
      <c r="BI26" s="1456" t="b">
        <f t="shared" si="5"/>
        <v>1</v>
      </c>
      <c r="BJ26" s="1456" t="b">
        <f t="shared" si="5"/>
        <v>1</v>
      </c>
      <c r="BK26" s="1456" t="b">
        <f t="shared" si="5"/>
        <v>1</v>
      </c>
      <c r="BL26" s="1456" t="b">
        <f t="shared" si="5"/>
        <v>1</v>
      </c>
      <c r="BM26" s="1456" t="b">
        <f t="shared" si="5"/>
        <v>1</v>
      </c>
    </row>
    <row r="27" spans="1:65" s="1269" customFormat="1" ht="15.75">
      <c r="A27" s="1290" t="s">
        <v>582</v>
      </c>
      <c r="B27" s="1238" t="s">
        <v>225</v>
      </c>
      <c r="C27" s="297"/>
      <c r="D27" s="16">
        <v>1</v>
      </c>
      <c r="E27" s="17"/>
      <c r="F27" s="1297"/>
      <c r="G27" s="1278">
        <v>3.5</v>
      </c>
      <c r="H27" s="16">
        <f t="shared" si="8"/>
        <v>105</v>
      </c>
      <c r="I27" s="27">
        <v>45</v>
      </c>
      <c r="J27" s="43">
        <v>15</v>
      </c>
      <c r="K27" s="22">
        <v>30</v>
      </c>
      <c r="L27" s="22"/>
      <c r="M27" s="298">
        <f t="shared" si="7"/>
        <v>60</v>
      </c>
      <c r="N27" s="175">
        <f>I27/15</f>
        <v>3</v>
      </c>
      <c r="O27" s="172"/>
      <c r="P27" s="176"/>
      <c r="Q27" s="175"/>
      <c r="R27" s="172"/>
      <c r="S27" s="176"/>
      <c r="T27" s="175"/>
      <c r="U27" s="172"/>
      <c r="V27" s="176"/>
      <c r="W27" s="175"/>
      <c r="X27" s="172"/>
      <c r="Y27" s="176"/>
      <c r="AU27" s="544"/>
      <c r="AV27" s="1270"/>
      <c r="BB27" s="1459" t="b">
        <f t="shared" si="4"/>
        <v>0</v>
      </c>
      <c r="BC27" s="1456" t="b">
        <f t="shared" si="4"/>
        <v>1</v>
      </c>
      <c r="BD27" s="1456" t="b">
        <f t="shared" si="4"/>
        <v>1</v>
      </c>
      <c r="BE27" s="1456" t="b">
        <f t="shared" si="4"/>
        <v>1</v>
      </c>
      <c r="BF27" s="1456" t="b">
        <f t="shared" si="4"/>
        <v>1</v>
      </c>
      <c r="BG27" s="1456" t="b">
        <f t="shared" si="4"/>
        <v>1</v>
      </c>
      <c r="BH27" s="1456" t="b">
        <f t="shared" si="4"/>
        <v>1</v>
      </c>
      <c r="BI27" s="1456" t="b">
        <f t="shared" si="5"/>
        <v>1</v>
      </c>
      <c r="BJ27" s="1456" t="b">
        <f t="shared" si="5"/>
        <v>1</v>
      </c>
      <c r="BK27" s="1456" t="b">
        <f t="shared" si="5"/>
        <v>1</v>
      </c>
      <c r="BL27" s="1456" t="b">
        <f t="shared" si="5"/>
        <v>1</v>
      </c>
      <c r="BM27" s="1456" t="b">
        <f t="shared" si="5"/>
        <v>1</v>
      </c>
    </row>
    <row r="28" spans="1:65" s="1269" customFormat="1" ht="15.75">
      <c r="A28" s="1290" t="s">
        <v>583</v>
      </c>
      <c r="B28" s="1238" t="s">
        <v>225</v>
      </c>
      <c r="C28" s="297"/>
      <c r="D28" s="16"/>
      <c r="E28" s="17"/>
      <c r="F28" s="1297"/>
      <c r="G28" s="1278">
        <v>2</v>
      </c>
      <c r="H28" s="16">
        <f t="shared" si="8"/>
        <v>60</v>
      </c>
      <c r="I28" s="27">
        <f>SUM(J28+K28+L28)</f>
        <v>27</v>
      </c>
      <c r="J28" s="43">
        <v>9</v>
      </c>
      <c r="K28" s="22">
        <v>18</v>
      </c>
      <c r="L28" s="22"/>
      <c r="M28" s="298">
        <f t="shared" si="7"/>
        <v>33</v>
      </c>
      <c r="N28" s="175"/>
      <c r="O28" s="172">
        <f>I28/9</f>
        <v>3</v>
      </c>
      <c r="P28" s="176"/>
      <c r="Q28" s="175"/>
      <c r="R28" s="172"/>
      <c r="S28" s="176"/>
      <c r="T28" s="175"/>
      <c r="U28" s="172"/>
      <c r="V28" s="176"/>
      <c r="W28" s="175"/>
      <c r="X28" s="172"/>
      <c r="Y28" s="176"/>
      <c r="AU28" s="544"/>
      <c r="AV28" s="1270"/>
      <c r="BB28" s="1456" t="b">
        <f t="shared" si="4"/>
        <v>1</v>
      </c>
      <c r="BC28" s="1456" t="b">
        <f t="shared" si="4"/>
        <v>0</v>
      </c>
      <c r="BD28" s="1456" t="b">
        <f t="shared" si="4"/>
        <v>1</v>
      </c>
      <c r="BE28" s="1456" t="b">
        <f t="shared" si="4"/>
        <v>1</v>
      </c>
      <c r="BF28" s="1456" t="b">
        <f t="shared" si="4"/>
        <v>1</v>
      </c>
      <c r="BG28" s="1456" t="b">
        <f t="shared" si="4"/>
        <v>1</v>
      </c>
      <c r="BH28" s="1456" t="b">
        <f t="shared" si="4"/>
        <v>1</v>
      </c>
      <c r="BI28" s="1456" t="b">
        <f t="shared" si="5"/>
        <v>1</v>
      </c>
      <c r="BJ28" s="1456" t="b">
        <f t="shared" si="5"/>
        <v>1</v>
      </c>
      <c r="BK28" s="1456" t="b">
        <f t="shared" si="5"/>
        <v>1</v>
      </c>
      <c r="BL28" s="1456" t="b">
        <f t="shared" si="5"/>
        <v>1</v>
      </c>
      <c r="BM28" s="1456" t="b">
        <f t="shared" si="5"/>
        <v>1</v>
      </c>
    </row>
    <row r="29" spans="1:65" s="1269" customFormat="1" ht="15.75">
      <c r="A29" s="1290" t="s">
        <v>584</v>
      </c>
      <c r="B29" s="1238" t="s">
        <v>225</v>
      </c>
      <c r="C29" s="297" t="s">
        <v>464</v>
      </c>
      <c r="D29" s="16"/>
      <c r="E29" s="16"/>
      <c r="F29" s="298"/>
      <c r="G29" s="1278">
        <v>2</v>
      </c>
      <c r="H29" s="16">
        <f t="shared" si="8"/>
        <v>60</v>
      </c>
      <c r="I29" s="27">
        <f>SUM(J29+K29+L29)</f>
        <v>27</v>
      </c>
      <c r="J29" s="43">
        <v>9</v>
      </c>
      <c r="K29" s="22">
        <v>18</v>
      </c>
      <c r="L29" s="22"/>
      <c r="M29" s="298">
        <f t="shared" si="7"/>
        <v>33</v>
      </c>
      <c r="N29" s="175"/>
      <c r="O29" s="172"/>
      <c r="P29" s="176">
        <f>I29/9</f>
        <v>3</v>
      </c>
      <c r="Q29" s="175"/>
      <c r="R29" s="172"/>
      <c r="S29" s="176"/>
      <c r="T29" s="175"/>
      <c r="U29" s="172"/>
      <c r="V29" s="176"/>
      <c r="W29" s="175"/>
      <c r="X29" s="172"/>
      <c r="Y29" s="176"/>
      <c r="AU29" s="544"/>
      <c r="AV29" s="1270"/>
      <c r="BB29" s="1456" t="b">
        <f t="shared" si="4"/>
        <v>1</v>
      </c>
      <c r="BC29" s="1456" t="b">
        <f t="shared" si="4"/>
        <v>1</v>
      </c>
      <c r="BD29" s="1456" t="b">
        <f t="shared" si="4"/>
        <v>0</v>
      </c>
      <c r="BE29" s="1456" t="b">
        <f t="shared" si="4"/>
        <v>1</v>
      </c>
      <c r="BF29" s="1456" t="b">
        <f t="shared" si="4"/>
        <v>1</v>
      </c>
      <c r="BG29" s="1456" t="b">
        <f t="shared" si="4"/>
        <v>1</v>
      </c>
      <c r="BH29" s="1456" t="b">
        <f t="shared" si="4"/>
        <v>1</v>
      </c>
      <c r="BI29" s="1456" t="b">
        <f t="shared" si="5"/>
        <v>1</v>
      </c>
      <c r="BJ29" s="1456" t="b">
        <f t="shared" si="5"/>
        <v>1</v>
      </c>
      <c r="BK29" s="1456" t="b">
        <f t="shared" si="5"/>
        <v>1</v>
      </c>
      <c r="BL29" s="1456" t="b">
        <f t="shared" si="5"/>
        <v>1</v>
      </c>
      <c r="BM29" s="1456" t="b">
        <f t="shared" si="5"/>
        <v>1</v>
      </c>
    </row>
    <row r="30" spans="1:65" s="1323" customFormat="1" ht="15.75">
      <c r="A30" s="1325" t="s">
        <v>513</v>
      </c>
      <c r="B30" s="1446" t="s">
        <v>308</v>
      </c>
      <c r="C30" s="1338"/>
      <c r="D30" s="988"/>
      <c r="E30" s="988"/>
      <c r="F30" s="496"/>
      <c r="G30" s="732">
        <f>G31+G32+G33+G34</f>
        <v>16</v>
      </c>
      <c r="H30" s="93">
        <f t="shared" si="8"/>
        <v>480</v>
      </c>
      <c r="I30" s="94">
        <f>SUM(J30+K30+L30)</f>
        <v>258</v>
      </c>
      <c r="J30" s="98">
        <f>J31+J34+J32+J33</f>
        <v>129</v>
      </c>
      <c r="K30" s="98">
        <f>K31+K34+K32+K33</f>
        <v>15</v>
      </c>
      <c r="L30" s="98">
        <f>L31+L34+L32+L33</f>
        <v>114</v>
      </c>
      <c r="M30" s="1339">
        <f>SUM(M31:M34)</f>
        <v>222</v>
      </c>
      <c r="N30" s="199"/>
      <c r="O30" s="197"/>
      <c r="P30" s="198"/>
      <c r="Q30" s="199"/>
      <c r="R30" s="197"/>
      <c r="S30" s="198"/>
      <c r="T30" s="199"/>
      <c r="U30" s="197"/>
      <c r="V30" s="198"/>
      <c r="W30" s="199"/>
      <c r="X30" s="197"/>
      <c r="Y30" s="198"/>
      <c r="AU30" s="1264"/>
      <c r="AV30" s="1324"/>
      <c r="BB30" s="1456" t="b">
        <f t="shared" si="4"/>
        <v>1</v>
      </c>
      <c r="BC30" s="1456" t="b">
        <f t="shared" si="4"/>
        <v>1</v>
      </c>
      <c r="BD30" s="1456" t="b">
        <f t="shared" si="4"/>
        <v>1</v>
      </c>
      <c r="BE30" s="1456" t="b">
        <f t="shared" si="4"/>
        <v>1</v>
      </c>
      <c r="BF30" s="1456" t="b">
        <f t="shared" si="4"/>
        <v>1</v>
      </c>
      <c r="BG30" s="1456" t="b">
        <f t="shared" si="4"/>
        <v>1</v>
      </c>
      <c r="BH30" s="1456" t="b">
        <f t="shared" si="4"/>
        <v>1</v>
      </c>
      <c r="BI30" s="1456" t="b">
        <f t="shared" si="5"/>
        <v>1</v>
      </c>
      <c r="BJ30" s="1456" t="b">
        <f t="shared" si="5"/>
        <v>1</v>
      </c>
      <c r="BK30" s="1456" t="b">
        <f t="shared" si="5"/>
        <v>1</v>
      </c>
      <c r="BL30" s="1456" t="b">
        <f t="shared" si="5"/>
        <v>1</v>
      </c>
      <c r="BM30" s="1456" t="b">
        <f t="shared" si="5"/>
        <v>1</v>
      </c>
    </row>
    <row r="31" spans="1:65" s="1269" customFormat="1" ht="15.75">
      <c r="A31" s="1290" t="s">
        <v>585</v>
      </c>
      <c r="B31" s="1238" t="s">
        <v>308</v>
      </c>
      <c r="C31" s="297"/>
      <c r="D31" s="16">
        <v>1</v>
      </c>
      <c r="E31" s="17"/>
      <c r="F31" s="1297"/>
      <c r="G31" s="1278">
        <v>5.5</v>
      </c>
      <c r="H31" s="16">
        <f t="shared" si="8"/>
        <v>165</v>
      </c>
      <c r="I31" s="27">
        <f>J31+L31</f>
        <v>90</v>
      </c>
      <c r="J31" s="43">
        <v>45</v>
      </c>
      <c r="K31" s="22"/>
      <c r="L31" s="22">
        <v>45</v>
      </c>
      <c r="M31" s="298">
        <f>H31-I31</f>
        <v>75</v>
      </c>
      <c r="N31" s="175">
        <v>6</v>
      </c>
      <c r="O31" s="172"/>
      <c r="P31" s="176"/>
      <c r="Q31" s="175"/>
      <c r="R31" s="172"/>
      <c r="S31" s="176"/>
      <c r="T31" s="175"/>
      <c r="U31" s="172"/>
      <c r="V31" s="176"/>
      <c r="W31" s="175"/>
      <c r="X31" s="172"/>
      <c r="Y31" s="176"/>
      <c r="AU31" s="544"/>
      <c r="AV31" s="1270"/>
      <c r="BB31" s="1459" t="b">
        <f t="shared" si="4"/>
        <v>0</v>
      </c>
      <c r="BC31" s="1456" t="b">
        <f t="shared" si="4"/>
        <v>1</v>
      </c>
      <c r="BD31" s="1456" t="b">
        <f t="shared" si="4"/>
        <v>1</v>
      </c>
      <c r="BE31" s="1456" t="b">
        <f t="shared" si="4"/>
        <v>1</v>
      </c>
      <c r="BF31" s="1456" t="b">
        <f t="shared" si="4"/>
        <v>1</v>
      </c>
      <c r="BG31" s="1456" t="b">
        <f t="shared" si="4"/>
        <v>1</v>
      </c>
      <c r="BH31" s="1456" t="b">
        <f t="shared" si="4"/>
        <v>1</v>
      </c>
      <c r="BI31" s="1456" t="b">
        <f t="shared" si="5"/>
        <v>1</v>
      </c>
      <c r="BJ31" s="1456" t="b">
        <f t="shared" si="5"/>
        <v>1</v>
      </c>
      <c r="BK31" s="1456" t="b">
        <f t="shared" si="5"/>
        <v>1</v>
      </c>
      <c r="BL31" s="1456" t="b">
        <f t="shared" si="5"/>
        <v>1</v>
      </c>
      <c r="BM31" s="1456" t="b">
        <f t="shared" si="5"/>
        <v>1</v>
      </c>
    </row>
    <row r="32" spans="1:65" s="1269" customFormat="1" ht="15.75">
      <c r="A32" s="1290" t="s">
        <v>586</v>
      </c>
      <c r="B32" s="1238" t="s">
        <v>308</v>
      </c>
      <c r="C32" s="297"/>
      <c r="D32" s="16"/>
      <c r="E32" s="17"/>
      <c r="F32" s="1297"/>
      <c r="G32" s="1278">
        <v>3.5</v>
      </c>
      <c r="H32" s="16">
        <f t="shared" si="8"/>
        <v>105</v>
      </c>
      <c r="I32" s="27">
        <f>SUM(J32+K32+L32)</f>
        <v>54</v>
      </c>
      <c r="J32" s="43">
        <v>27</v>
      </c>
      <c r="K32" s="22"/>
      <c r="L32" s="22">
        <v>27</v>
      </c>
      <c r="M32" s="298">
        <f>H32-I32</f>
        <v>51</v>
      </c>
      <c r="N32" s="175"/>
      <c r="O32" s="172">
        <f>I32/9</f>
        <v>6</v>
      </c>
      <c r="P32" s="176"/>
      <c r="Q32" s="175"/>
      <c r="R32" s="172"/>
      <c r="S32" s="176"/>
      <c r="T32" s="175"/>
      <c r="U32" s="172"/>
      <c r="V32" s="176"/>
      <c r="W32" s="175"/>
      <c r="X32" s="172"/>
      <c r="Y32" s="176"/>
      <c r="AU32" s="544"/>
      <c r="AV32" s="1270"/>
      <c r="BB32" s="1456" t="b">
        <f t="shared" si="4"/>
        <v>1</v>
      </c>
      <c r="BC32" s="1456" t="b">
        <f t="shared" si="4"/>
        <v>0</v>
      </c>
      <c r="BD32" s="1456" t="b">
        <f t="shared" si="4"/>
        <v>1</v>
      </c>
      <c r="BE32" s="1456" t="b">
        <f t="shared" si="4"/>
        <v>1</v>
      </c>
      <c r="BF32" s="1456" t="b">
        <f t="shared" si="4"/>
        <v>1</v>
      </c>
      <c r="BG32" s="1456" t="b">
        <f t="shared" si="4"/>
        <v>1</v>
      </c>
      <c r="BH32" s="1456" t="b">
        <f t="shared" si="4"/>
        <v>1</v>
      </c>
      <c r="BI32" s="1456" t="b">
        <f t="shared" si="5"/>
        <v>1</v>
      </c>
      <c r="BJ32" s="1456" t="b">
        <f t="shared" si="5"/>
        <v>1</v>
      </c>
      <c r="BK32" s="1456" t="b">
        <f t="shared" si="5"/>
        <v>1</v>
      </c>
      <c r="BL32" s="1456" t="b">
        <f t="shared" si="5"/>
        <v>1</v>
      </c>
      <c r="BM32" s="1456" t="b">
        <f t="shared" si="5"/>
        <v>1</v>
      </c>
    </row>
    <row r="33" spans="1:65" s="1269" customFormat="1" ht="15.75">
      <c r="A33" s="1290" t="s">
        <v>587</v>
      </c>
      <c r="B33" s="1238" t="s">
        <v>308</v>
      </c>
      <c r="C33" s="297"/>
      <c r="D33" s="16" t="s">
        <v>464</v>
      </c>
      <c r="E33" s="16"/>
      <c r="F33" s="298"/>
      <c r="G33" s="1278">
        <v>3.5</v>
      </c>
      <c r="H33" s="16">
        <f t="shared" si="8"/>
        <v>105</v>
      </c>
      <c r="I33" s="27">
        <f>SUM(J33+K33+L33)</f>
        <v>54</v>
      </c>
      <c r="J33" s="43">
        <v>27</v>
      </c>
      <c r="K33" s="22"/>
      <c r="L33" s="22">
        <v>27</v>
      </c>
      <c r="M33" s="298">
        <f>H33-I33</f>
        <v>51</v>
      </c>
      <c r="N33" s="175"/>
      <c r="O33" s="172"/>
      <c r="P33" s="176">
        <f>I33/9</f>
        <v>6</v>
      </c>
      <c r="Q33" s="175"/>
      <c r="R33" s="172"/>
      <c r="S33" s="176"/>
      <c r="T33" s="175"/>
      <c r="U33" s="172"/>
      <c r="V33" s="176"/>
      <c r="W33" s="175"/>
      <c r="X33" s="172"/>
      <c r="Y33" s="176"/>
      <c r="AU33" s="544"/>
      <c r="AV33" s="1270"/>
      <c r="BB33" s="1456" t="b">
        <f t="shared" si="4"/>
        <v>1</v>
      </c>
      <c r="BC33" s="1456" t="b">
        <f t="shared" si="4"/>
        <v>1</v>
      </c>
      <c r="BD33" s="1456" t="b">
        <f t="shared" si="4"/>
        <v>0</v>
      </c>
      <c r="BE33" s="1456" t="b">
        <f t="shared" si="4"/>
        <v>1</v>
      </c>
      <c r="BF33" s="1456" t="b">
        <f t="shared" si="4"/>
        <v>1</v>
      </c>
      <c r="BG33" s="1456" t="b">
        <f t="shared" si="4"/>
        <v>1</v>
      </c>
      <c r="BH33" s="1456" t="b">
        <f t="shared" si="4"/>
        <v>1</v>
      </c>
      <c r="BI33" s="1456" t="b">
        <f t="shared" si="5"/>
        <v>1</v>
      </c>
      <c r="BJ33" s="1456" t="b">
        <f t="shared" si="5"/>
        <v>1</v>
      </c>
      <c r="BK33" s="1456" t="b">
        <f t="shared" si="5"/>
        <v>1</v>
      </c>
      <c r="BL33" s="1456" t="b">
        <f t="shared" si="5"/>
        <v>1</v>
      </c>
      <c r="BM33" s="1456" t="b">
        <f t="shared" si="5"/>
        <v>1</v>
      </c>
    </row>
    <row r="34" spans="1:65" s="1269" customFormat="1" ht="15.75">
      <c r="A34" s="1290" t="s">
        <v>588</v>
      </c>
      <c r="B34" s="1238" t="s">
        <v>308</v>
      </c>
      <c r="C34" s="103" t="s">
        <v>39</v>
      </c>
      <c r="D34" s="92"/>
      <c r="E34" s="16"/>
      <c r="F34" s="298"/>
      <c r="G34" s="1278">
        <v>3.5</v>
      </c>
      <c r="H34" s="16">
        <f t="shared" si="8"/>
        <v>105</v>
      </c>
      <c r="I34" s="27">
        <f>SUM(J34+K34+L34)</f>
        <v>60</v>
      </c>
      <c r="J34" s="43">
        <v>30</v>
      </c>
      <c r="K34" s="22">
        <v>15</v>
      </c>
      <c r="L34" s="22">
        <v>15</v>
      </c>
      <c r="M34" s="298">
        <f>H34-I34</f>
        <v>45</v>
      </c>
      <c r="N34" s="175"/>
      <c r="O34" s="172"/>
      <c r="P34" s="176"/>
      <c r="Q34" s="175">
        <f>I34/15</f>
        <v>4</v>
      </c>
      <c r="R34" s="172"/>
      <c r="S34" s="176"/>
      <c r="T34" s="175"/>
      <c r="U34" s="172"/>
      <c r="V34" s="176"/>
      <c r="W34" s="175"/>
      <c r="X34" s="172"/>
      <c r="Y34" s="176"/>
      <c r="AU34" s="544"/>
      <c r="AV34" s="1270"/>
      <c r="BB34" s="1456" t="b">
        <f t="shared" si="4"/>
        <v>1</v>
      </c>
      <c r="BC34" s="1456" t="b">
        <f t="shared" si="4"/>
        <v>1</v>
      </c>
      <c r="BD34" s="1456" t="b">
        <f t="shared" si="4"/>
        <v>1</v>
      </c>
      <c r="BE34" s="1456" t="b">
        <f t="shared" si="4"/>
        <v>0</v>
      </c>
      <c r="BF34" s="1456" t="b">
        <f t="shared" si="4"/>
        <v>1</v>
      </c>
      <c r="BG34" s="1456" t="b">
        <f t="shared" si="4"/>
        <v>1</v>
      </c>
      <c r="BH34" s="1456" t="b">
        <f t="shared" si="4"/>
        <v>1</v>
      </c>
      <c r="BI34" s="1456" t="b">
        <f t="shared" si="5"/>
        <v>1</v>
      </c>
      <c r="BJ34" s="1456" t="b">
        <f t="shared" si="5"/>
        <v>1</v>
      </c>
      <c r="BK34" s="1456" t="b">
        <f t="shared" si="5"/>
        <v>1</v>
      </c>
      <c r="BL34" s="1456" t="b">
        <f t="shared" si="5"/>
        <v>1</v>
      </c>
      <c r="BM34" s="1456" t="b">
        <f t="shared" si="5"/>
        <v>1</v>
      </c>
    </row>
    <row r="35" spans="1:25" ht="12.75" hidden="1">
      <c r="A35" s="1559"/>
      <c r="C35" s="1571"/>
      <c r="D35" s="603"/>
      <c r="E35" s="603"/>
      <c r="F35" s="1572"/>
      <c r="G35" s="1547"/>
      <c r="H35" s="552"/>
      <c r="I35" s="552"/>
      <c r="J35" s="552"/>
      <c r="K35" s="552"/>
      <c r="L35" s="552"/>
      <c r="M35" s="1548"/>
      <c r="N35" s="1571"/>
      <c r="O35" s="603"/>
      <c r="P35" s="1572"/>
      <c r="Q35" s="1571"/>
      <c r="R35" s="603"/>
      <c r="S35" s="1572"/>
      <c r="T35" s="1571"/>
      <c r="U35" s="603"/>
      <c r="V35" s="1572"/>
      <c r="W35" s="1571"/>
      <c r="X35" s="603"/>
      <c r="Y35" s="1572"/>
    </row>
    <row r="36" spans="1:25" ht="12.75" hidden="1">
      <c r="A36" s="1559"/>
      <c r="C36" s="1571"/>
      <c r="D36" s="603"/>
      <c r="E36" s="603"/>
      <c r="F36" s="1572"/>
      <c r="G36" s="1547"/>
      <c r="H36" s="552"/>
      <c r="I36" s="552"/>
      <c r="J36" s="552"/>
      <c r="K36" s="552"/>
      <c r="L36" s="552"/>
      <c r="M36" s="1548"/>
      <c r="N36" s="1571"/>
      <c r="O36" s="603"/>
      <c r="P36" s="1572"/>
      <c r="Q36" s="1571"/>
      <c r="R36" s="603"/>
      <c r="S36" s="1572"/>
      <c r="T36" s="1571"/>
      <c r="U36" s="603"/>
      <c r="V36" s="1572"/>
      <c r="W36" s="1571"/>
      <c r="X36" s="603"/>
      <c r="Y36" s="1572"/>
    </row>
    <row r="37" spans="1:65" s="1323" customFormat="1" ht="15.75">
      <c r="A37" s="1325" t="s">
        <v>514</v>
      </c>
      <c r="B37" s="1446" t="s">
        <v>79</v>
      </c>
      <c r="C37" s="501"/>
      <c r="D37" s="93"/>
      <c r="E37" s="93"/>
      <c r="F37" s="507"/>
      <c r="G37" s="193">
        <f>G38+G39+G40</f>
        <v>6.5</v>
      </c>
      <c r="H37" s="93">
        <f t="shared" si="8"/>
        <v>195</v>
      </c>
      <c r="I37" s="94">
        <f>SUM(J37+K37+L37)</f>
        <v>114</v>
      </c>
      <c r="J37" s="94">
        <f>J38+J39+J40</f>
        <v>30</v>
      </c>
      <c r="K37" s="94">
        <f>K38+K39+K40</f>
        <v>0</v>
      </c>
      <c r="L37" s="94">
        <f>L38+L39+L40</f>
        <v>84</v>
      </c>
      <c r="M37" s="602">
        <f>M38+M39+M40</f>
        <v>81</v>
      </c>
      <c r="N37" s="193"/>
      <c r="O37" s="191"/>
      <c r="P37" s="192"/>
      <c r="Q37" s="193"/>
      <c r="R37" s="191"/>
      <c r="S37" s="192"/>
      <c r="T37" s="193"/>
      <c r="U37" s="191"/>
      <c r="V37" s="192"/>
      <c r="W37" s="193"/>
      <c r="X37" s="191"/>
      <c r="Y37" s="192"/>
      <c r="AU37" s="1264"/>
      <c r="AV37" s="1324"/>
      <c r="BB37" s="1456" t="b">
        <f t="shared" si="4"/>
        <v>1</v>
      </c>
      <c r="BC37" s="1456" t="b">
        <f t="shared" si="4"/>
        <v>1</v>
      </c>
      <c r="BD37" s="1456" t="b">
        <f t="shared" si="4"/>
        <v>1</v>
      </c>
      <c r="BE37" s="1456" t="b">
        <f t="shared" si="4"/>
        <v>1</v>
      </c>
      <c r="BF37" s="1456" t="b">
        <f t="shared" si="4"/>
        <v>1</v>
      </c>
      <c r="BG37" s="1456" t="b">
        <f t="shared" si="4"/>
        <v>1</v>
      </c>
      <c r="BH37" s="1456" t="b">
        <f t="shared" si="4"/>
        <v>1</v>
      </c>
      <c r="BI37" s="1456" t="b">
        <f t="shared" si="5"/>
        <v>1</v>
      </c>
      <c r="BJ37" s="1456" t="b">
        <f t="shared" si="5"/>
        <v>1</v>
      </c>
      <c r="BK37" s="1456" t="b">
        <f t="shared" si="5"/>
        <v>1</v>
      </c>
      <c r="BL37" s="1456" t="b">
        <f t="shared" si="5"/>
        <v>1</v>
      </c>
      <c r="BM37" s="1456" t="b">
        <f t="shared" si="5"/>
        <v>1</v>
      </c>
    </row>
    <row r="38" spans="1:65" s="1323" customFormat="1" ht="15.75">
      <c r="A38" s="1290" t="s">
        <v>609</v>
      </c>
      <c r="B38" s="1238" t="s">
        <v>79</v>
      </c>
      <c r="C38" s="297">
        <v>1</v>
      </c>
      <c r="D38" s="16"/>
      <c r="E38" s="16"/>
      <c r="F38" s="298"/>
      <c r="G38" s="1278">
        <v>3.5</v>
      </c>
      <c r="H38" s="16">
        <f t="shared" si="8"/>
        <v>105</v>
      </c>
      <c r="I38" s="27">
        <f>SUM(J38+K38+L38)</f>
        <v>60</v>
      </c>
      <c r="J38" s="43">
        <v>30</v>
      </c>
      <c r="K38" s="22"/>
      <c r="L38" s="22">
        <v>30</v>
      </c>
      <c r="M38" s="39">
        <f>H38-I38</f>
        <v>45</v>
      </c>
      <c r="N38" s="175">
        <v>4</v>
      </c>
      <c r="O38" s="172"/>
      <c r="P38" s="176"/>
      <c r="Q38" s="175"/>
      <c r="R38" s="172"/>
      <c r="S38" s="176"/>
      <c r="T38" s="175"/>
      <c r="U38" s="172"/>
      <c r="V38" s="176"/>
      <c r="W38" s="175"/>
      <c r="X38" s="172"/>
      <c r="Y38" s="176"/>
      <c r="AU38" s="1264"/>
      <c r="AV38" s="1324"/>
      <c r="BB38" s="1456" t="b">
        <f t="shared" si="4"/>
        <v>0</v>
      </c>
      <c r="BC38" s="1456" t="b">
        <f t="shared" si="4"/>
        <v>1</v>
      </c>
      <c r="BD38" s="1456" t="b">
        <f t="shared" si="4"/>
        <v>1</v>
      </c>
      <c r="BE38" s="1456" t="b">
        <f t="shared" si="4"/>
        <v>1</v>
      </c>
      <c r="BF38" s="1456" t="b">
        <f t="shared" si="4"/>
        <v>1</v>
      </c>
      <c r="BG38" s="1456" t="b">
        <f t="shared" si="4"/>
        <v>1</v>
      </c>
      <c r="BH38" s="1456" t="b">
        <f t="shared" si="4"/>
        <v>1</v>
      </c>
      <c r="BI38" s="1456" t="b">
        <f t="shared" si="5"/>
        <v>1</v>
      </c>
      <c r="BJ38" s="1456" t="b">
        <f t="shared" si="5"/>
        <v>1</v>
      </c>
      <c r="BK38" s="1456" t="b">
        <f t="shared" si="5"/>
        <v>1</v>
      </c>
      <c r="BL38" s="1456" t="b">
        <f t="shared" si="5"/>
        <v>1</v>
      </c>
      <c r="BM38" s="1456" t="b">
        <f t="shared" si="5"/>
        <v>1</v>
      </c>
    </row>
    <row r="39" spans="1:65" s="1323" customFormat="1" ht="15.75">
      <c r="A39" s="1290" t="s">
        <v>610</v>
      </c>
      <c r="B39" s="1238" t="s">
        <v>79</v>
      </c>
      <c r="C39" s="297"/>
      <c r="D39" s="16"/>
      <c r="E39" s="16"/>
      <c r="F39" s="298"/>
      <c r="G39" s="1278">
        <v>1.5</v>
      </c>
      <c r="H39" s="16">
        <f t="shared" si="8"/>
        <v>45</v>
      </c>
      <c r="I39" s="27">
        <v>27</v>
      </c>
      <c r="J39" s="43"/>
      <c r="K39" s="22"/>
      <c r="L39" s="22">
        <v>27</v>
      </c>
      <c r="M39" s="298">
        <f>H39-I39</f>
        <v>18</v>
      </c>
      <c r="N39" s="175"/>
      <c r="O39" s="172">
        <v>3</v>
      </c>
      <c r="P39" s="176"/>
      <c r="Q39" s="175"/>
      <c r="R39" s="172"/>
      <c r="S39" s="176"/>
      <c r="T39" s="175"/>
      <c r="U39" s="172"/>
      <c r="V39" s="176"/>
      <c r="W39" s="175"/>
      <c r="X39" s="172"/>
      <c r="Y39" s="176"/>
      <c r="AU39" s="1264"/>
      <c r="AV39" s="1324"/>
      <c r="BB39" s="1456" t="b">
        <f t="shared" si="4"/>
        <v>1</v>
      </c>
      <c r="BC39" s="1456" t="b">
        <f t="shared" si="4"/>
        <v>0</v>
      </c>
      <c r="BD39" s="1456" t="b">
        <f t="shared" si="4"/>
        <v>1</v>
      </c>
      <c r="BE39" s="1456" t="b">
        <f t="shared" si="4"/>
        <v>1</v>
      </c>
      <c r="BF39" s="1456" t="b">
        <f t="shared" si="4"/>
        <v>1</v>
      </c>
      <c r="BG39" s="1456" t="b">
        <f t="shared" si="4"/>
        <v>1</v>
      </c>
      <c r="BH39" s="1456" t="b">
        <f aca="true" t="shared" si="9" ref="BH39:BH49">ISBLANK(T39)</f>
        <v>1</v>
      </c>
      <c r="BI39" s="1456" t="b">
        <f t="shared" si="5"/>
        <v>1</v>
      </c>
      <c r="BJ39" s="1456" t="b">
        <f t="shared" si="5"/>
        <v>1</v>
      </c>
      <c r="BK39" s="1456" t="b">
        <f t="shared" si="5"/>
        <v>1</v>
      </c>
      <c r="BL39" s="1456" t="b">
        <f t="shared" si="5"/>
        <v>1</v>
      </c>
      <c r="BM39" s="1456" t="b">
        <f t="shared" si="5"/>
        <v>1</v>
      </c>
    </row>
    <row r="40" spans="1:65" s="1269" customFormat="1" ht="15.75">
      <c r="A40" s="1290" t="s">
        <v>611</v>
      </c>
      <c r="B40" s="1238" t="s">
        <v>79</v>
      </c>
      <c r="C40" s="297"/>
      <c r="D40" s="16" t="s">
        <v>471</v>
      </c>
      <c r="E40" s="16"/>
      <c r="F40" s="298"/>
      <c r="G40" s="1278">
        <v>1.5</v>
      </c>
      <c r="H40" s="16">
        <f t="shared" si="8"/>
        <v>45</v>
      </c>
      <c r="I40" s="27">
        <f>SUM(J40+K40+L40)</f>
        <v>27</v>
      </c>
      <c r="J40" s="43"/>
      <c r="K40" s="22"/>
      <c r="L40" s="22">
        <v>27</v>
      </c>
      <c r="M40" s="298">
        <f>H40-I40</f>
        <v>18</v>
      </c>
      <c r="N40" s="175"/>
      <c r="O40" s="172"/>
      <c r="P40" s="176">
        <f>I40/9</f>
        <v>3</v>
      </c>
      <c r="Q40" s="175"/>
      <c r="R40" s="172"/>
      <c r="S40" s="176"/>
      <c r="T40" s="175"/>
      <c r="U40" s="172"/>
      <c r="V40" s="176"/>
      <c r="W40" s="175"/>
      <c r="X40" s="172"/>
      <c r="Y40" s="176"/>
      <c r="AU40" s="544"/>
      <c r="AV40" s="1270"/>
      <c r="BB40" s="1456" t="b">
        <f t="shared" si="4"/>
        <v>1</v>
      </c>
      <c r="BC40" s="1456" t="b">
        <f t="shared" si="4"/>
        <v>1</v>
      </c>
      <c r="BD40" s="1456" t="b">
        <f t="shared" si="4"/>
        <v>0</v>
      </c>
      <c r="BE40" s="1456" t="b">
        <f t="shared" si="4"/>
        <v>1</v>
      </c>
      <c r="BF40" s="1456" t="b">
        <f t="shared" si="4"/>
        <v>1</v>
      </c>
      <c r="BG40" s="1456" t="b">
        <f t="shared" si="4"/>
        <v>1</v>
      </c>
      <c r="BH40" s="1456" t="b">
        <f t="shared" si="9"/>
        <v>1</v>
      </c>
      <c r="BI40" s="1456" t="b">
        <f t="shared" si="5"/>
        <v>1</v>
      </c>
      <c r="BJ40" s="1456" t="b">
        <f t="shared" si="5"/>
        <v>1</v>
      </c>
      <c r="BK40" s="1456" t="b">
        <f t="shared" si="5"/>
        <v>1</v>
      </c>
      <c r="BL40" s="1456" t="b">
        <f t="shared" si="5"/>
        <v>1</v>
      </c>
      <c r="BM40" s="1456" t="b">
        <f t="shared" si="5"/>
        <v>1</v>
      </c>
    </row>
    <row r="41" spans="1:65" s="1323" customFormat="1" ht="31.5">
      <c r="A41" s="1325" t="s">
        <v>515</v>
      </c>
      <c r="B41" s="1446" t="s">
        <v>193</v>
      </c>
      <c r="C41" s="1341"/>
      <c r="D41" s="102"/>
      <c r="E41" s="93"/>
      <c r="F41" s="507"/>
      <c r="G41" s="1337">
        <f aca="true" t="shared" si="10" ref="G41:M41">SUM(G42+G43)</f>
        <v>6</v>
      </c>
      <c r="H41" s="41">
        <f t="shared" si="10"/>
        <v>180</v>
      </c>
      <c r="I41" s="41">
        <f t="shared" si="10"/>
        <v>60</v>
      </c>
      <c r="J41" s="41">
        <f t="shared" si="10"/>
        <v>40</v>
      </c>
      <c r="K41" s="41">
        <f t="shared" si="10"/>
        <v>10</v>
      </c>
      <c r="L41" s="41">
        <f t="shared" si="10"/>
        <v>10</v>
      </c>
      <c r="M41" s="502">
        <f t="shared" si="10"/>
        <v>120</v>
      </c>
      <c r="N41" s="193"/>
      <c r="O41" s="191"/>
      <c r="P41" s="192"/>
      <c r="Q41" s="193"/>
      <c r="R41" s="191"/>
      <c r="S41" s="192"/>
      <c r="T41" s="193"/>
      <c r="U41" s="191"/>
      <c r="V41" s="192"/>
      <c r="W41" s="193"/>
      <c r="X41" s="191"/>
      <c r="Y41" s="192"/>
      <c r="AU41" s="1264"/>
      <c r="AV41" s="1324"/>
      <c r="BB41" s="1456" t="b">
        <f t="shared" si="4"/>
        <v>1</v>
      </c>
      <c r="BC41" s="1456" t="b">
        <f t="shared" si="4"/>
        <v>1</v>
      </c>
      <c r="BD41" s="1456" t="b">
        <f t="shared" si="4"/>
        <v>1</v>
      </c>
      <c r="BE41" s="1456" t="b">
        <f t="shared" si="4"/>
        <v>1</v>
      </c>
      <c r="BF41" s="1456" t="b">
        <f t="shared" si="4"/>
        <v>1</v>
      </c>
      <c r="BG41" s="1456" t="b">
        <f t="shared" si="4"/>
        <v>1</v>
      </c>
      <c r="BH41" s="1456" t="b">
        <f t="shared" si="9"/>
        <v>1</v>
      </c>
      <c r="BI41" s="1456" t="b">
        <f t="shared" si="5"/>
        <v>1</v>
      </c>
      <c r="BJ41" s="1456" t="b">
        <f t="shared" si="5"/>
        <v>1</v>
      </c>
      <c r="BK41" s="1456" t="b">
        <f t="shared" si="5"/>
        <v>1</v>
      </c>
      <c r="BL41" s="1456" t="b">
        <f t="shared" si="5"/>
        <v>1</v>
      </c>
      <c r="BM41" s="1456" t="b">
        <f t="shared" si="5"/>
        <v>1</v>
      </c>
    </row>
    <row r="42" spans="1:65" s="1269" customFormat="1" ht="15.75">
      <c r="A42" s="1290" t="s">
        <v>612</v>
      </c>
      <c r="B42" s="1238" t="s">
        <v>194</v>
      </c>
      <c r="C42" s="1286"/>
      <c r="D42" s="22" t="s">
        <v>465</v>
      </c>
      <c r="E42" s="16"/>
      <c r="F42" s="298"/>
      <c r="G42" s="1278">
        <v>3</v>
      </c>
      <c r="H42" s="16">
        <f>PRODUCT(G42,30)</f>
        <v>90</v>
      </c>
      <c r="I42" s="27">
        <f>SUM(J42+K42+L42)</f>
        <v>30</v>
      </c>
      <c r="J42" s="43">
        <v>20</v>
      </c>
      <c r="K42" s="22"/>
      <c r="L42" s="22">
        <v>10</v>
      </c>
      <c r="M42" s="298">
        <f>H42-I42</f>
        <v>60</v>
      </c>
      <c r="N42" s="175"/>
      <c r="O42" s="172"/>
      <c r="P42" s="176"/>
      <c r="Q42" s="175"/>
      <c r="R42" s="172">
        <v>3</v>
      </c>
      <c r="S42" s="176"/>
      <c r="T42" s="175"/>
      <c r="U42" s="172"/>
      <c r="V42" s="176"/>
      <c r="W42" s="175"/>
      <c r="X42" s="172"/>
      <c r="Y42" s="176"/>
      <c r="AU42" s="544"/>
      <c r="AV42" s="1270"/>
      <c r="BB42" s="1456" t="b">
        <f t="shared" si="4"/>
        <v>1</v>
      </c>
      <c r="BC42" s="1456" t="b">
        <f t="shared" si="4"/>
        <v>1</v>
      </c>
      <c r="BD42" s="1456" t="b">
        <f t="shared" si="4"/>
        <v>1</v>
      </c>
      <c r="BE42" s="1456" t="b">
        <f t="shared" si="4"/>
        <v>1</v>
      </c>
      <c r="BF42" s="1456" t="b">
        <f t="shared" si="4"/>
        <v>0</v>
      </c>
      <c r="BG42" s="1456" t="b">
        <f t="shared" si="4"/>
        <v>1</v>
      </c>
      <c r="BH42" s="1456" t="b">
        <f t="shared" si="9"/>
        <v>1</v>
      </c>
      <c r="BI42" s="1456" t="b">
        <f t="shared" si="5"/>
        <v>1</v>
      </c>
      <c r="BJ42" s="1456" t="b">
        <f t="shared" si="5"/>
        <v>1</v>
      </c>
      <c r="BK42" s="1456" t="b">
        <f t="shared" si="5"/>
        <v>1</v>
      </c>
      <c r="BL42" s="1456" t="b">
        <f t="shared" si="5"/>
        <v>1</v>
      </c>
      <c r="BM42" s="1456" t="b">
        <f t="shared" si="5"/>
        <v>1</v>
      </c>
    </row>
    <row r="43" spans="1:65" s="1269" customFormat="1" ht="15.75">
      <c r="A43" s="1290" t="s">
        <v>613</v>
      </c>
      <c r="B43" s="1238" t="s">
        <v>192</v>
      </c>
      <c r="C43" s="1286" t="s">
        <v>469</v>
      </c>
      <c r="D43" s="22"/>
      <c r="E43" s="16"/>
      <c r="F43" s="298"/>
      <c r="G43" s="1278">
        <v>3</v>
      </c>
      <c r="H43" s="16">
        <f>PRODUCT(G43,30)</f>
        <v>90</v>
      </c>
      <c r="I43" s="27">
        <f>SUM(J43+K43+L43)</f>
        <v>30</v>
      </c>
      <c r="J43" s="43">
        <v>20</v>
      </c>
      <c r="K43" s="22">
        <v>10</v>
      </c>
      <c r="L43" s="22"/>
      <c r="M43" s="298">
        <f>H43-I43</f>
        <v>60</v>
      </c>
      <c r="N43" s="175"/>
      <c r="O43" s="172"/>
      <c r="P43" s="176"/>
      <c r="Q43" s="175"/>
      <c r="R43" s="172"/>
      <c r="S43" s="176"/>
      <c r="T43" s="175"/>
      <c r="U43" s="172"/>
      <c r="V43" s="176"/>
      <c r="W43" s="175"/>
      <c r="X43" s="172">
        <v>3</v>
      </c>
      <c r="Y43" s="176"/>
      <c r="AU43" s="544"/>
      <c r="AV43" s="1270"/>
      <c r="BB43" s="1456" t="b">
        <f t="shared" si="4"/>
        <v>1</v>
      </c>
      <c r="BC43" s="1456" t="b">
        <f t="shared" si="4"/>
        <v>1</v>
      </c>
      <c r="BD43" s="1456" t="b">
        <f t="shared" si="4"/>
        <v>1</v>
      </c>
      <c r="BE43" s="1456" t="b">
        <f t="shared" si="4"/>
        <v>1</v>
      </c>
      <c r="BF43" s="1456" t="b">
        <f t="shared" si="4"/>
        <v>1</v>
      </c>
      <c r="BG43" s="1456" t="b">
        <f t="shared" si="4"/>
        <v>1</v>
      </c>
      <c r="BH43" s="1456" t="b">
        <f t="shared" si="9"/>
        <v>1</v>
      </c>
      <c r="BI43" s="1456" t="b">
        <f t="shared" si="5"/>
        <v>1</v>
      </c>
      <c r="BJ43" s="1456" t="b">
        <f t="shared" si="5"/>
        <v>1</v>
      </c>
      <c r="BK43" s="1456" t="b">
        <f t="shared" si="5"/>
        <v>1</v>
      </c>
      <c r="BL43" s="1456" t="b">
        <f t="shared" si="5"/>
        <v>0</v>
      </c>
      <c r="BM43" s="1456" t="b">
        <f t="shared" si="5"/>
        <v>1</v>
      </c>
    </row>
    <row r="44" spans="1:25" ht="12.75" hidden="1">
      <c r="A44" s="1559"/>
      <c r="C44" s="1571"/>
      <c r="D44" s="603"/>
      <c r="E44" s="603"/>
      <c r="F44" s="1572"/>
      <c r="G44" s="1547"/>
      <c r="H44" s="552"/>
      <c r="I44" s="552"/>
      <c r="J44" s="552"/>
      <c r="K44" s="552"/>
      <c r="L44" s="552"/>
      <c r="M44" s="1548"/>
      <c r="N44" s="1571"/>
      <c r="O44" s="603"/>
      <c r="P44" s="1572"/>
      <c r="Q44" s="1571"/>
      <c r="R44" s="603"/>
      <c r="S44" s="1572"/>
      <c r="T44" s="1571"/>
      <c r="U44" s="603"/>
      <c r="V44" s="1572"/>
      <c r="W44" s="1571"/>
      <c r="X44" s="603"/>
      <c r="Y44" s="1572"/>
    </row>
    <row r="45" spans="1:65" s="1323" customFormat="1" ht="15.75">
      <c r="A45" s="1325" t="s">
        <v>516</v>
      </c>
      <c r="B45" s="1568" t="s">
        <v>45</v>
      </c>
      <c r="C45" s="1327"/>
      <c r="D45" s="1340"/>
      <c r="E45" s="1032"/>
      <c r="F45" s="1346"/>
      <c r="G45" s="1337">
        <f>SUM(G46:G48)</f>
        <v>11</v>
      </c>
      <c r="H45" s="1032">
        <f>PRODUCT(G45,30)</f>
        <v>330</v>
      </c>
      <c r="I45" s="1207">
        <f>SUM(J45+K45+L45)</f>
        <v>165</v>
      </c>
      <c r="J45" s="1207">
        <f>SUM(J46:J48)</f>
        <v>99</v>
      </c>
      <c r="K45" s="1207">
        <f>SUM(K46:K48)</f>
        <v>33</v>
      </c>
      <c r="L45" s="1207">
        <f>SUM(L46:L48)</f>
        <v>33</v>
      </c>
      <c r="M45" s="1347">
        <f>SUM(M46:M48)</f>
        <v>165</v>
      </c>
      <c r="N45" s="1348"/>
      <c r="O45" s="1349"/>
      <c r="P45" s="1350"/>
      <c r="Q45" s="1348"/>
      <c r="R45" s="1349"/>
      <c r="S45" s="1350"/>
      <c r="T45" s="1348"/>
      <c r="U45" s="1349"/>
      <c r="V45" s="1350"/>
      <c r="W45" s="1348"/>
      <c r="X45" s="1349"/>
      <c r="Y45" s="1350"/>
      <c r="AU45" s="1264"/>
      <c r="AV45" s="1324"/>
      <c r="BB45" s="1456" t="b">
        <f t="shared" si="4"/>
        <v>1</v>
      </c>
      <c r="BC45" s="1456" t="b">
        <f t="shared" si="4"/>
        <v>1</v>
      </c>
      <c r="BD45" s="1456" t="b">
        <f t="shared" si="4"/>
        <v>1</v>
      </c>
      <c r="BE45" s="1456" t="b">
        <f t="shared" si="4"/>
        <v>1</v>
      </c>
      <c r="BF45" s="1456" t="b">
        <f t="shared" si="4"/>
        <v>1</v>
      </c>
      <c r="BG45" s="1456" t="b">
        <f t="shared" si="4"/>
        <v>1</v>
      </c>
      <c r="BH45" s="1456" t="b">
        <f t="shared" si="9"/>
        <v>1</v>
      </c>
      <c r="BI45" s="1456" t="b">
        <f t="shared" si="5"/>
        <v>1</v>
      </c>
      <c r="BJ45" s="1456" t="b">
        <f t="shared" si="5"/>
        <v>1</v>
      </c>
      <c r="BK45" s="1456" t="b">
        <f t="shared" si="5"/>
        <v>1</v>
      </c>
      <c r="BL45" s="1456" t="b">
        <f t="shared" si="5"/>
        <v>1</v>
      </c>
      <c r="BM45" s="1456" t="b">
        <f t="shared" si="5"/>
        <v>1</v>
      </c>
    </row>
    <row r="46" spans="1:65" s="1269" customFormat="1" ht="15.75">
      <c r="A46" s="1290" t="s">
        <v>589</v>
      </c>
      <c r="B46" s="1315" t="s">
        <v>45</v>
      </c>
      <c r="C46" s="297"/>
      <c r="D46" s="16"/>
      <c r="E46" s="1039"/>
      <c r="F46" s="1040"/>
      <c r="G46" s="1278">
        <v>3</v>
      </c>
      <c r="H46" s="1039">
        <f>PRODUCT(G46,30)</f>
        <v>90</v>
      </c>
      <c r="I46" s="1048">
        <f>SUM(J46+K46+L46)</f>
        <v>45</v>
      </c>
      <c r="J46" s="1057">
        <v>27</v>
      </c>
      <c r="K46" s="1209">
        <v>9</v>
      </c>
      <c r="L46" s="1209">
        <v>9</v>
      </c>
      <c r="M46" s="1040">
        <f>H46-I46</f>
        <v>45</v>
      </c>
      <c r="N46" s="1061"/>
      <c r="O46" s="1059">
        <f>I46/9</f>
        <v>5</v>
      </c>
      <c r="P46" s="1060"/>
      <c r="Q46" s="1061"/>
      <c r="R46" s="1059"/>
      <c r="S46" s="1060"/>
      <c r="T46" s="1061"/>
      <c r="U46" s="1059"/>
      <c r="V46" s="1060"/>
      <c r="W46" s="1061"/>
      <c r="X46" s="1059"/>
      <c r="Y46" s="1060"/>
      <c r="AU46" s="544"/>
      <c r="AV46" s="1270"/>
      <c r="BB46" s="1456" t="b">
        <f t="shared" si="4"/>
        <v>1</v>
      </c>
      <c r="BC46" s="1456" t="b">
        <f t="shared" si="4"/>
        <v>0</v>
      </c>
      <c r="BD46" s="1456" t="b">
        <f t="shared" si="4"/>
        <v>1</v>
      </c>
      <c r="BE46" s="1456" t="b">
        <f t="shared" si="4"/>
        <v>1</v>
      </c>
      <c r="BF46" s="1456" t="b">
        <f t="shared" si="4"/>
        <v>1</v>
      </c>
      <c r="BG46" s="1456" t="b">
        <f t="shared" si="4"/>
        <v>1</v>
      </c>
      <c r="BH46" s="1456" t="b">
        <f t="shared" si="9"/>
        <v>1</v>
      </c>
      <c r="BI46" s="1456" t="b">
        <f t="shared" si="5"/>
        <v>1</v>
      </c>
      <c r="BJ46" s="1456" t="b">
        <f t="shared" si="5"/>
        <v>1</v>
      </c>
      <c r="BK46" s="1456" t="b">
        <f t="shared" si="5"/>
        <v>1</v>
      </c>
      <c r="BL46" s="1456" t="b">
        <f t="shared" si="5"/>
        <v>1</v>
      </c>
      <c r="BM46" s="1456" t="b">
        <f t="shared" si="5"/>
        <v>1</v>
      </c>
    </row>
    <row r="47" spans="1:65" s="1269" customFormat="1" ht="15.75">
      <c r="A47" s="1290" t="s">
        <v>590</v>
      </c>
      <c r="B47" s="1315" t="s">
        <v>45</v>
      </c>
      <c r="C47" s="297" t="s">
        <v>464</v>
      </c>
      <c r="D47" s="16"/>
      <c r="E47" s="1039"/>
      <c r="F47" s="1040"/>
      <c r="G47" s="1278">
        <v>3</v>
      </c>
      <c r="H47" s="1039">
        <f>PRODUCT(G47,30)</f>
        <v>90</v>
      </c>
      <c r="I47" s="1048">
        <f>SUM(J47+K47+L47)</f>
        <v>45</v>
      </c>
      <c r="J47" s="1057">
        <v>27</v>
      </c>
      <c r="K47" s="1209">
        <v>9</v>
      </c>
      <c r="L47" s="1209">
        <v>9</v>
      </c>
      <c r="M47" s="1040">
        <f>H47-I47</f>
        <v>45</v>
      </c>
      <c r="N47" s="1061"/>
      <c r="O47" s="1059"/>
      <c r="P47" s="1060">
        <f>I47/9</f>
        <v>5</v>
      </c>
      <c r="Q47" s="1061"/>
      <c r="R47" s="1059"/>
      <c r="S47" s="1060"/>
      <c r="T47" s="1061"/>
      <c r="U47" s="1059"/>
      <c r="V47" s="1060"/>
      <c r="W47" s="1061"/>
      <c r="X47" s="1059"/>
      <c r="Y47" s="1060"/>
      <c r="AU47" s="544"/>
      <c r="AV47" s="1270"/>
      <c r="BB47" s="1456" t="b">
        <f t="shared" si="4"/>
        <v>1</v>
      </c>
      <c r="BC47" s="1456" t="b">
        <f t="shared" si="4"/>
        <v>1</v>
      </c>
      <c r="BD47" s="1456" t="b">
        <f t="shared" si="4"/>
        <v>0</v>
      </c>
      <c r="BE47" s="1456" t="b">
        <f t="shared" si="4"/>
        <v>1</v>
      </c>
      <c r="BF47" s="1456" t="b">
        <f t="shared" si="4"/>
        <v>1</v>
      </c>
      <c r="BG47" s="1456" t="b">
        <f t="shared" si="4"/>
        <v>1</v>
      </c>
      <c r="BH47" s="1456" t="b">
        <f t="shared" si="9"/>
        <v>1</v>
      </c>
      <c r="BI47" s="1456" t="b">
        <f t="shared" si="5"/>
        <v>1</v>
      </c>
      <c r="BJ47" s="1456" t="b">
        <f t="shared" si="5"/>
        <v>1</v>
      </c>
      <c r="BK47" s="1456" t="b">
        <f t="shared" si="5"/>
        <v>1</v>
      </c>
      <c r="BL47" s="1456" t="b">
        <f t="shared" si="5"/>
        <v>1</v>
      </c>
      <c r="BM47" s="1456" t="b">
        <f t="shared" si="5"/>
        <v>1</v>
      </c>
    </row>
    <row r="48" spans="1:65" s="1269" customFormat="1" ht="15.75">
      <c r="A48" s="1290" t="s">
        <v>591</v>
      </c>
      <c r="B48" s="1315" t="s">
        <v>45</v>
      </c>
      <c r="C48" s="297">
        <v>3</v>
      </c>
      <c r="D48" s="16"/>
      <c r="E48" s="1039"/>
      <c r="F48" s="1040"/>
      <c r="G48" s="1278">
        <v>5</v>
      </c>
      <c r="H48" s="1039">
        <f>PRODUCT(G48,30)</f>
        <v>150</v>
      </c>
      <c r="I48" s="1048">
        <f>SUM(J48+K48+L48)</f>
        <v>75</v>
      </c>
      <c r="J48" s="1057">
        <v>45</v>
      </c>
      <c r="K48" s="1209">
        <v>15</v>
      </c>
      <c r="L48" s="1209">
        <v>15</v>
      </c>
      <c r="M48" s="1040">
        <f>H48-I48</f>
        <v>75</v>
      </c>
      <c r="N48" s="1061"/>
      <c r="O48" s="1059"/>
      <c r="P48" s="1060"/>
      <c r="Q48" s="1061">
        <f>I48/15</f>
        <v>5</v>
      </c>
      <c r="R48" s="1059"/>
      <c r="S48" s="1060"/>
      <c r="T48" s="1061"/>
      <c r="U48" s="1059"/>
      <c r="V48" s="1060"/>
      <c r="W48" s="1061"/>
      <c r="X48" s="1059"/>
      <c r="Y48" s="1060"/>
      <c r="AU48" s="544"/>
      <c r="AV48" s="1270"/>
      <c r="BB48" s="1456" t="b">
        <f t="shared" si="4"/>
        <v>1</v>
      </c>
      <c r="BC48" s="1456" t="b">
        <f t="shared" si="4"/>
        <v>1</v>
      </c>
      <c r="BD48" s="1456" t="b">
        <f t="shared" si="4"/>
        <v>1</v>
      </c>
      <c r="BE48" s="1456" t="b">
        <f t="shared" si="4"/>
        <v>0</v>
      </c>
      <c r="BF48" s="1456" t="b">
        <f t="shared" si="4"/>
        <v>1</v>
      </c>
      <c r="BG48" s="1456" t="b">
        <f t="shared" si="4"/>
        <v>1</v>
      </c>
      <c r="BH48" s="1456" t="b">
        <f t="shared" si="9"/>
        <v>1</v>
      </c>
      <c r="BI48" s="1456" t="b">
        <f t="shared" si="5"/>
        <v>1</v>
      </c>
      <c r="BJ48" s="1456" t="b">
        <f t="shared" si="5"/>
        <v>1</v>
      </c>
      <c r="BK48" s="1456" t="b">
        <f t="shared" si="5"/>
        <v>1</v>
      </c>
      <c r="BL48" s="1456" t="b">
        <f t="shared" si="5"/>
        <v>1</v>
      </c>
      <c r="BM48" s="1456" t="b">
        <f t="shared" si="5"/>
        <v>1</v>
      </c>
    </row>
    <row r="49" spans="1:65" s="1323" customFormat="1" ht="16.5" thickBot="1">
      <c r="A49" s="1386" t="s">
        <v>517</v>
      </c>
      <c r="B49" s="1569" t="s">
        <v>46</v>
      </c>
      <c r="C49" s="1450">
        <v>1</v>
      </c>
      <c r="D49" s="1451"/>
      <c r="E49" s="1351"/>
      <c r="F49" s="1352"/>
      <c r="G49" s="1484">
        <v>7.5</v>
      </c>
      <c r="H49" s="1351">
        <f>PRODUCT(G49,30)</f>
        <v>225</v>
      </c>
      <c r="I49" s="1353">
        <f>SUM(J49+K49+L49)</f>
        <v>75</v>
      </c>
      <c r="J49" s="1354">
        <v>45</v>
      </c>
      <c r="K49" s="1355">
        <v>15</v>
      </c>
      <c r="L49" s="1355">
        <v>15</v>
      </c>
      <c r="M49" s="1352">
        <f>H49-I49</f>
        <v>150</v>
      </c>
      <c r="N49" s="1356">
        <v>5</v>
      </c>
      <c r="O49" s="1357"/>
      <c r="P49" s="1358"/>
      <c r="Q49" s="1356"/>
      <c r="R49" s="1357"/>
      <c r="S49" s="1358"/>
      <c r="T49" s="1356"/>
      <c r="U49" s="1357"/>
      <c r="V49" s="1358"/>
      <c r="W49" s="1356"/>
      <c r="X49" s="1357"/>
      <c r="Y49" s="1358"/>
      <c r="AU49" s="1264"/>
      <c r="AV49" s="1324"/>
      <c r="BB49" s="1459" t="b">
        <f t="shared" si="4"/>
        <v>0</v>
      </c>
      <c r="BC49" s="1456" t="b">
        <f t="shared" si="4"/>
        <v>1</v>
      </c>
      <c r="BD49" s="1456" t="b">
        <f t="shared" si="4"/>
        <v>1</v>
      </c>
      <c r="BE49" s="1456" t="b">
        <f t="shared" si="4"/>
        <v>1</v>
      </c>
      <c r="BF49" s="1456" t="b">
        <f t="shared" si="4"/>
        <v>1</v>
      </c>
      <c r="BG49" s="1456" t="b">
        <f t="shared" si="4"/>
        <v>1</v>
      </c>
      <c r="BH49" s="1456" t="b">
        <f t="shared" si="9"/>
        <v>1</v>
      </c>
      <c r="BI49" s="1456" t="b">
        <f t="shared" si="5"/>
        <v>1</v>
      </c>
      <c r="BJ49" s="1456" t="b">
        <f t="shared" si="5"/>
        <v>1</v>
      </c>
      <c r="BK49" s="1456" t="b">
        <f t="shared" si="5"/>
        <v>1</v>
      </c>
      <c r="BL49" s="1456" t="b">
        <f t="shared" si="5"/>
        <v>1</v>
      </c>
      <c r="BM49" s="1456" t="b">
        <f t="shared" si="5"/>
        <v>1</v>
      </c>
    </row>
    <row r="50" spans="1:66" s="1264" customFormat="1" ht="16.5" thickBot="1">
      <c r="A50" s="2301" t="s">
        <v>37</v>
      </c>
      <c r="B50" s="1899"/>
      <c r="C50" s="1342"/>
      <c r="D50" s="1343"/>
      <c r="E50" s="1343"/>
      <c r="F50" s="1344"/>
      <c r="G50" s="1546">
        <f>G11+G17+G18+G19+G20+G21+G22+G23+G26+G30+G37+G41+G45+G49</f>
        <v>84.5</v>
      </c>
      <c r="H50" s="1546">
        <f aca="true" t="shared" si="11" ref="H50:M50">H11+H17+H18+H19+H20+H21+H22+H23+H26+H30+H37+H41+H45+H49</f>
        <v>2535</v>
      </c>
      <c r="I50" s="1546">
        <f t="shared" si="11"/>
        <v>1117</v>
      </c>
      <c r="J50" s="1546">
        <f t="shared" si="11"/>
        <v>515</v>
      </c>
      <c r="K50" s="1546">
        <f t="shared" si="11"/>
        <v>157</v>
      </c>
      <c r="L50" s="1546">
        <f t="shared" si="11"/>
        <v>445</v>
      </c>
      <c r="M50" s="1573">
        <f t="shared" si="11"/>
        <v>1373</v>
      </c>
      <c r="N50" s="1574">
        <f aca="true" t="shared" si="12" ref="N50:Y50">SUM(N11:N49)</f>
        <v>24</v>
      </c>
      <c r="O50" s="1574">
        <f t="shared" si="12"/>
        <v>19</v>
      </c>
      <c r="P50" s="1574">
        <f t="shared" si="12"/>
        <v>19</v>
      </c>
      <c r="Q50" s="1575">
        <f t="shared" si="12"/>
        <v>14</v>
      </c>
      <c r="R50" s="1574">
        <f t="shared" si="12"/>
        <v>6</v>
      </c>
      <c r="S50" s="1574">
        <f t="shared" si="12"/>
        <v>11</v>
      </c>
      <c r="T50" s="1575">
        <f t="shared" si="12"/>
        <v>0</v>
      </c>
      <c r="U50" s="1574">
        <f t="shared" si="12"/>
        <v>0</v>
      </c>
      <c r="V50" s="1574">
        <f t="shared" si="12"/>
        <v>0</v>
      </c>
      <c r="W50" s="1574">
        <f t="shared" si="12"/>
        <v>0</v>
      </c>
      <c r="X50" s="1574">
        <f t="shared" si="12"/>
        <v>5</v>
      </c>
      <c r="Y50" s="1574">
        <f t="shared" si="12"/>
        <v>2</v>
      </c>
      <c r="AU50" s="1330"/>
      <c r="AY50" s="1345"/>
      <c r="AZ50" s="1345"/>
      <c r="BB50" s="1456">
        <f>SUMIF(BB11:BB49,FALSE,$G11:$G49)</f>
        <v>28</v>
      </c>
      <c r="BC50" s="1456">
        <f>SUMIF(BC11:BC49,FALSE,$G11:$G49)</f>
        <v>11.5</v>
      </c>
      <c r="BD50" s="1456">
        <f aca="true" t="shared" si="13" ref="BD50:BM50">SUMIF(BD11:BD49,FALSE,$G11:$G49)</f>
        <v>11.5</v>
      </c>
      <c r="BE50" s="1456">
        <f t="shared" si="13"/>
        <v>14.5</v>
      </c>
      <c r="BF50" s="1456">
        <f t="shared" si="13"/>
        <v>5</v>
      </c>
      <c r="BG50" s="1456">
        <f t="shared" si="13"/>
        <v>8</v>
      </c>
      <c r="BH50" s="1456">
        <f t="shared" si="13"/>
        <v>0</v>
      </c>
      <c r="BI50" s="1456">
        <f t="shared" si="13"/>
        <v>0</v>
      </c>
      <c r="BJ50" s="1456">
        <f t="shared" si="13"/>
        <v>0</v>
      </c>
      <c r="BK50" s="1456">
        <f t="shared" si="13"/>
        <v>0</v>
      </c>
      <c r="BL50" s="1456">
        <f t="shared" si="13"/>
        <v>4.5</v>
      </c>
      <c r="BM50" s="1456">
        <f t="shared" si="13"/>
        <v>1.5</v>
      </c>
      <c r="BN50" s="1457">
        <f>SUM(BB50:BM50)</f>
        <v>84.5</v>
      </c>
    </row>
    <row r="51" spans="1:25" ht="23.25" customHeight="1" thickBot="1">
      <c r="A51" s="2339" t="s">
        <v>496</v>
      </c>
      <c r="B51" s="2340"/>
      <c r="C51" s="2340"/>
      <c r="D51" s="2340"/>
      <c r="E51" s="2341"/>
      <c r="F51" s="2341"/>
      <c r="G51" s="2341"/>
      <c r="H51" s="2341"/>
      <c r="I51" s="2341"/>
      <c r="J51" s="2341"/>
      <c r="K51" s="2341"/>
      <c r="L51" s="2341"/>
      <c r="M51" s="2341"/>
      <c r="N51" s="2341"/>
      <c r="O51" s="2341"/>
      <c r="P51" s="2341"/>
      <c r="Q51" s="2341"/>
      <c r="R51" s="2341"/>
      <c r="S51" s="2341"/>
      <c r="T51" s="2341"/>
      <c r="U51" s="2341"/>
      <c r="V51" s="2341"/>
      <c r="W51" s="2341"/>
      <c r="X51" s="2341"/>
      <c r="Y51" s="2342"/>
    </row>
    <row r="52" spans="1:65" s="1367" customFormat="1" ht="23.25" customHeight="1">
      <c r="A52" s="1387" t="s">
        <v>152</v>
      </c>
      <c r="B52" s="1390" t="s">
        <v>229</v>
      </c>
      <c r="C52" s="1395"/>
      <c r="D52" s="1362"/>
      <c r="E52" s="1362"/>
      <c r="F52" s="1606"/>
      <c r="G52" s="712">
        <f>G53+G54</f>
        <v>6</v>
      </c>
      <c r="H52" s="1363">
        <f aca="true" t="shared" si="14" ref="H52:H57">G52*30</f>
        <v>180</v>
      </c>
      <c r="I52" s="709">
        <f>I53+I54</f>
        <v>72</v>
      </c>
      <c r="J52" s="709">
        <f>J53+J54</f>
        <v>36</v>
      </c>
      <c r="K52" s="709">
        <f>K53+K54</f>
        <v>18</v>
      </c>
      <c r="L52" s="709">
        <f>L53+L54</f>
        <v>18</v>
      </c>
      <c r="M52" s="710">
        <f>M53+M54</f>
        <v>108</v>
      </c>
      <c r="N52" s="1366"/>
      <c r="O52" s="1364"/>
      <c r="P52" s="1365"/>
      <c r="Q52" s="1366"/>
      <c r="R52" s="1364"/>
      <c r="S52" s="1365"/>
      <c r="T52" s="1366"/>
      <c r="U52" s="1364"/>
      <c r="V52" s="1398"/>
      <c r="W52" s="1366"/>
      <c r="X52" s="1364"/>
      <c r="Y52" s="1365"/>
      <c r="AU52" s="1368"/>
      <c r="AZ52" s="1264" t="s">
        <v>29</v>
      </c>
      <c r="BA52" s="1460">
        <f>SUM(BB67:BD67)</f>
        <v>6</v>
      </c>
      <c r="BB52" s="1456" t="b">
        <f aca="true" t="shared" si="15" ref="BB52:BB60">ISBLANK(N52)</f>
        <v>1</v>
      </c>
      <c r="BC52" s="1456" t="b">
        <f aca="true" t="shared" si="16" ref="BC52:BC60">ISBLANK(O52)</f>
        <v>1</v>
      </c>
      <c r="BD52" s="1456" t="b">
        <f aca="true" t="shared" si="17" ref="BD52:BD60">ISBLANK(P52)</f>
        <v>1</v>
      </c>
      <c r="BE52" s="1456" t="b">
        <f aca="true" t="shared" si="18" ref="BE52:BE60">ISBLANK(Q52)</f>
        <v>1</v>
      </c>
      <c r="BF52" s="1456" t="b">
        <f aca="true" t="shared" si="19" ref="BF52:BF60">ISBLANK(R52)</f>
        <v>1</v>
      </c>
      <c r="BG52" s="1456" t="b">
        <f aca="true" t="shared" si="20" ref="BG52:BG60">ISBLANK(S52)</f>
        <v>1</v>
      </c>
      <c r="BH52" s="1456" t="b">
        <f aca="true" t="shared" si="21" ref="BH52:BH60">ISBLANK(T52)</f>
        <v>1</v>
      </c>
      <c r="BI52" s="1456" t="b">
        <f aca="true" t="shared" si="22" ref="BI52:BI60">ISBLANK(U52)</f>
        <v>1</v>
      </c>
      <c r="BJ52" s="1456" t="b">
        <f aca="true" t="shared" si="23" ref="BJ52:BJ60">ISBLANK(V52)</f>
        <v>1</v>
      </c>
      <c r="BK52" s="1456" t="b">
        <f aca="true" t="shared" si="24" ref="BK52:BK60">ISBLANK(W52)</f>
        <v>1</v>
      </c>
      <c r="BL52" s="1456" t="b">
        <f aca="true" t="shared" si="25" ref="BL52:BL60">ISBLANK(X52)</f>
        <v>1</v>
      </c>
      <c r="BM52" s="1456" t="b">
        <f aca="true" t="shared" si="26" ref="BM52:BM60">ISBLANK(Y52)</f>
        <v>1</v>
      </c>
    </row>
    <row r="53" spans="1:65" s="1361" customFormat="1" ht="19.5" customHeight="1">
      <c r="A53" s="1388" t="s">
        <v>592</v>
      </c>
      <c r="B53" s="1287" t="s">
        <v>229</v>
      </c>
      <c r="C53" s="103"/>
      <c r="D53" s="92"/>
      <c r="E53" s="92"/>
      <c r="F53" s="339"/>
      <c r="G53" s="187">
        <v>3</v>
      </c>
      <c r="H53" s="43">
        <f t="shared" si="14"/>
        <v>90</v>
      </c>
      <c r="I53" s="42">
        <f>J53+K53+L53</f>
        <v>36</v>
      </c>
      <c r="J53" s="43">
        <v>18</v>
      </c>
      <c r="K53" s="22">
        <v>9</v>
      </c>
      <c r="L53" s="22">
        <v>9</v>
      </c>
      <c r="M53" s="39">
        <f>H53-I53</f>
        <v>54</v>
      </c>
      <c r="N53" s="283"/>
      <c r="O53" s="284">
        <v>4</v>
      </c>
      <c r="P53" s="285"/>
      <c r="Q53" s="283"/>
      <c r="R53" s="284"/>
      <c r="S53" s="285"/>
      <c r="T53" s="283"/>
      <c r="U53" s="284"/>
      <c r="V53" s="1616"/>
      <c r="W53" s="283"/>
      <c r="X53" s="284"/>
      <c r="Y53" s="285"/>
      <c r="AU53" s="1369"/>
      <c r="AZ53" s="1264" t="s">
        <v>30</v>
      </c>
      <c r="BA53" s="1461">
        <f>SUM(BE67:BG67)</f>
        <v>10</v>
      </c>
      <c r="BB53" s="1456" t="b">
        <f t="shared" si="15"/>
        <v>1</v>
      </c>
      <c r="BC53" s="1456" t="b">
        <f t="shared" si="16"/>
        <v>0</v>
      </c>
      <c r="BD53" s="1456" t="b">
        <f t="shared" si="17"/>
        <v>1</v>
      </c>
      <c r="BE53" s="1456" t="b">
        <f t="shared" si="18"/>
        <v>1</v>
      </c>
      <c r="BF53" s="1456" t="b">
        <f t="shared" si="19"/>
        <v>1</v>
      </c>
      <c r="BG53" s="1456" t="b">
        <f t="shared" si="20"/>
        <v>1</v>
      </c>
      <c r="BH53" s="1456" t="b">
        <f t="shared" si="21"/>
        <v>1</v>
      </c>
      <c r="BI53" s="1456" t="b">
        <f t="shared" si="22"/>
        <v>1</v>
      </c>
      <c r="BJ53" s="1456" t="b">
        <f t="shared" si="23"/>
        <v>1</v>
      </c>
      <c r="BK53" s="1456" t="b">
        <f t="shared" si="24"/>
        <v>1</v>
      </c>
      <c r="BL53" s="1456" t="b">
        <f t="shared" si="25"/>
        <v>1</v>
      </c>
      <c r="BM53" s="1456" t="b">
        <f t="shared" si="26"/>
        <v>1</v>
      </c>
    </row>
    <row r="54" spans="1:65" s="1361" customFormat="1" ht="22.5" customHeight="1">
      <c r="A54" s="1388" t="s">
        <v>593</v>
      </c>
      <c r="B54" s="1287" t="s">
        <v>229</v>
      </c>
      <c r="C54" s="103" t="s">
        <v>464</v>
      </c>
      <c r="D54" s="92"/>
      <c r="E54" s="92"/>
      <c r="F54" s="339"/>
      <c r="G54" s="187">
        <v>3</v>
      </c>
      <c r="H54" s="43">
        <f t="shared" si="14"/>
        <v>90</v>
      </c>
      <c r="I54" s="42">
        <f>J54+K54+L54</f>
        <v>36</v>
      </c>
      <c r="J54" s="43">
        <v>18</v>
      </c>
      <c r="K54" s="22">
        <v>9</v>
      </c>
      <c r="L54" s="22">
        <v>9</v>
      </c>
      <c r="M54" s="39">
        <f>H54-I54</f>
        <v>54</v>
      </c>
      <c r="N54" s="283"/>
      <c r="O54" s="284"/>
      <c r="P54" s="285">
        <v>4</v>
      </c>
      <c r="Q54" s="283"/>
      <c r="R54" s="284"/>
      <c r="S54" s="285"/>
      <c r="T54" s="283"/>
      <c r="U54" s="284"/>
      <c r="V54" s="1616"/>
      <c r="W54" s="283"/>
      <c r="X54" s="284"/>
      <c r="Y54" s="285"/>
      <c r="AU54" s="1369"/>
      <c r="AZ54" s="1264" t="s">
        <v>31</v>
      </c>
      <c r="BA54" s="1461">
        <f>SUM(BH67:BJ67)</f>
        <v>0</v>
      </c>
      <c r="BB54" s="1456" t="b">
        <f t="shared" si="15"/>
        <v>1</v>
      </c>
      <c r="BC54" s="1456" t="b">
        <f t="shared" si="16"/>
        <v>1</v>
      </c>
      <c r="BD54" s="1456" t="b">
        <f t="shared" si="17"/>
        <v>0</v>
      </c>
      <c r="BE54" s="1456" t="b">
        <f t="shared" si="18"/>
        <v>1</v>
      </c>
      <c r="BF54" s="1456" t="b">
        <f t="shared" si="19"/>
        <v>1</v>
      </c>
      <c r="BG54" s="1456" t="b">
        <f t="shared" si="20"/>
        <v>1</v>
      </c>
      <c r="BH54" s="1456" t="b">
        <f t="shared" si="21"/>
        <v>1</v>
      </c>
      <c r="BI54" s="1456" t="b">
        <f t="shared" si="22"/>
        <v>1</v>
      </c>
      <c r="BJ54" s="1456" t="b">
        <f t="shared" si="23"/>
        <v>1</v>
      </c>
      <c r="BK54" s="1456" t="b">
        <f t="shared" si="24"/>
        <v>1</v>
      </c>
      <c r="BL54" s="1456" t="b">
        <f t="shared" si="25"/>
        <v>1</v>
      </c>
      <c r="BM54" s="1456" t="b">
        <f t="shared" si="26"/>
        <v>1</v>
      </c>
    </row>
    <row r="55" spans="1:65" s="1367" customFormat="1" ht="22.5" customHeight="1">
      <c r="A55" s="1593" t="s">
        <v>153</v>
      </c>
      <c r="B55" s="1394" t="s">
        <v>547</v>
      </c>
      <c r="C55" s="1396"/>
      <c r="D55" s="1322"/>
      <c r="E55" s="1322"/>
      <c r="F55" s="1607"/>
      <c r="G55" s="732">
        <f>G56+G57</f>
        <v>7</v>
      </c>
      <c r="H55" s="98">
        <f t="shared" si="14"/>
        <v>210</v>
      </c>
      <c r="I55" s="288">
        <f>I56+I57</f>
        <v>90</v>
      </c>
      <c r="J55" s="288">
        <f>J56+J57</f>
        <v>54</v>
      </c>
      <c r="K55" s="288">
        <f>K56+K57</f>
        <v>36</v>
      </c>
      <c r="L55" s="288">
        <f>L56+L57</f>
        <v>0</v>
      </c>
      <c r="M55" s="734">
        <f>M56+M57</f>
        <v>120</v>
      </c>
      <c r="N55" s="1393"/>
      <c r="O55" s="1391"/>
      <c r="P55" s="1392"/>
      <c r="Q55" s="1393"/>
      <c r="R55" s="1391"/>
      <c r="S55" s="1392"/>
      <c r="T55" s="1393"/>
      <c r="U55" s="1391"/>
      <c r="V55" s="1617"/>
      <c r="W55" s="1393"/>
      <c r="X55" s="1391"/>
      <c r="Y55" s="1392"/>
      <c r="AU55" s="1368"/>
      <c r="AZ55" s="1264" t="s">
        <v>32</v>
      </c>
      <c r="BA55" s="1460">
        <f>SUM(BK67:BM67)</f>
        <v>9</v>
      </c>
      <c r="BB55" s="1456" t="b">
        <f t="shared" si="15"/>
        <v>1</v>
      </c>
      <c r="BC55" s="1456" t="b">
        <f t="shared" si="16"/>
        <v>1</v>
      </c>
      <c r="BD55" s="1456" t="b">
        <f t="shared" si="17"/>
        <v>1</v>
      </c>
      <c r="BE55" s="1456" t="b">
        <f t="shared" si="18"/>
        <v>1</v>
      </c>
      <c r="BF55" s="1456" t="b">
        <f t="shared" si="19"/>
        <v>1</v>
      </c>
      <c r="BG55" s="1456" t="b">
        <f t="shared" si="20"/>
        <v>1</v>
      </c>
      <c r="BH55" s="1456" t="b">
        <f t="shared" si="21"/>
        <v>1</v>
      </c>
      <c r="BI55" s="1456" t="b">
        <f t="shared" si="22"/>
        <v>1</v>
      </c>
      <c r="BJ55" s="1456" t="b">
        <f t="shared" si="23"/>
        <v>1</v>
      </c>
      <c r="BK55" s="1456" t="b">
        <f t="shared" si="24"/>
        <v>1</v>
      </c>
      <c r="BL55" s="1456" t="b">
        <f t="shared" si="25"/>
        <v>1</v>
      </c>
      <c r="BM55" s="1456" t="b">
        <f t="shared" si="26"/>
        <v>1</v>
      </c>
    </row>
    <row r="56" spans="1:65" s="1361" customFormat="1" ht="24" customHeight="1">
      <c r="A56" s="1388" t="s">
        <v>594</v>
      </c>
      <c r="B56" s="1287" t="s">
        <v>547</v>
      </c>
      <c r="C56" s="1286"/>
      <c r="D56" s="92"/>
      <c r="E56" s="92"/>
      <c r="F56" s="339"/>
      <c r="G56" s="187">
        <v>3.5</v>
      </c>
      <c r="H56" s="43">
        <f t="shared" si="14"/>
        <v>105</v>
      </c>
      <c r="I56" s="42">
        <f>J56+K56+L56</f>
        <v>45</v>
      </c>
      <c r="J56" s="43">
        <v>27</v>
      </c>
      <c r="K56" s="22">
        <v>18</v>
      </c>
      <c r="L56" s="22"/>
      <c r="M56" s="39">
        <f aca="true" t="shared" si="27" ref="M56:M62">H56-I56</f>
        <v>60</v>
      </c>
      <c r="N56" s="283"/>
      <c r="O56" s="284"/>
      <c r="P56" s="285"/>
      <c r="Q56" s="283"/>
      <c r="R56" s="284">
        <v>5</v>
      </c>
      <c r="S56" s="285"/>
      <c r="T56" s="283"/>
      <c r="U56" s="284"/>
      <c r="V56" s="1616"/>
      <c r="W56" s="283"/>
      <c r="X56" s="284"/>
      <c r="Y56" s="285"/>
      <c r="AU56" s="1264">
        <f>I56/H56</f>
        <v>0.42857142857142855</v>
      </c>
      <c r="BA56" s="1461">
        <f>SUM(BA52:BA55)</f>
        <v>25</v>
      </c>
      <c r="BB56" s="1456" t="b">
        <f t="shared" si="15"/>
        <v>1</v>
      </c>
      <c r="BC56" s="1456" t="b">
        <f t="shared" si="16"/>
        <v>1</v>
      </c>
      <c r="BD56" s="1456" t="b">
        <f t="shared" si="17"/>
        <v>1</v>
      </c>
      <c r="BE56" s="1456" t="b">
        <f t="shared" si="18"/>
        <v>1</v>
      </c>
      <c r="BF56" s="1456" t="b">
        <f t="shared" si="19"/>
        <v>0</v>
      </c>
      <c r="BG56" s="1456" t="b">
        <f t="shared" si="20"/>
        <v>1</v>
      </c>
      <c r="BH56" s="1456" t="b">
        <f t="shared" si="21"/>
        <v>1</v>
      </c>
      <c r="BI56" s="1456" t="b">
        <f t="shared" si="22"/>
        <v>1</v>
      </c>
      <c r="BJ56" s="1456" t="b">
        <f t="shared" si="23"/>
        <v>1</v>
      </c>
      <c r="BK56" s="1456" t="b">
        <f t="shared" si="24"/>
        <v>1</v>
      </c>
      <c r="BL56" s="1456" t="b">
        <f t="shared" si="25"/>
        <v>1</v>
      </c>
      <c r="BM56" s="1456" t="b">
        <f t="shared" si="26"/>
        <v>1</v>
      </c>
    </row>
    <row r="57" spans="1:65" s="1361" customFormat="1" ht="24" customHeight="1">
      <c r="A57" s="1388" t="s">
        <v>595</v>
      </c>
      <c r="B57" s="1287" t="s">
        <v>548</v>
      </c>
      <c r="C57" s="1286" t="s">
        <v>466</v>
      </c>
      <c r="D57" s="92"/>
      <c r="E57" s="92"/>
      <c r="F57" s="339"/>
      <c r="G57" s="187">
        <v>3.5</v>
      </c>
      <c r="H57" s="43">
        <f t="shared" si="14"/>
        <v>105</v>
      </c>
      <c r="I57" s="42">
        <f>J57+K57+L57</f>
        <v>45</v>
      </c>
      <c r="J57" s="43">
        <v>27</v>
      </c>
      <c r="K57" s="22">
        <v>18</v>
      </c>
      <c r="L57" s="22"/>
      <c r="M57" s="39">
        <f t="shared" si="27"/>
        <v>60</v>
      </c>
      <c r="N57" s="283"/>
      <c r="O57" s="284"/>
      <c r="P57" s="285"/>
      <c r="Q57" s="283"/>
      <c r="R57" s="284"/>
      <c r="S57" s="285">
        <v>5</v>
      </c>
      <c r="T57" s="283"/>
      <c r="U57" s="284"/>
      <c r="V57" s="1616"/>
      <c r="W57" s="283"/>
      <c r="X57" s="284"/>
      <c r="Y57" s="285"/>
      <c r="AU57" s="1264">
        <f>I57/H57</f>
        <v>0.42857142857142855</v>
      </c>
      <c r="BB57" s="1456" t="b">
        <f t="shared" si="15"/>
        <v>1</v>
      </c>
      <c r="BC57" s="1456" t="b">
        <f t="shared" si="16"/>
        <v>1</v>
      </c>
      <c r="BD57" s="1456" t="b">
        <f t="shared" si="17"/>
        <v>1</v>
      </c>
      <c r="BE57" s="1456" t="b">
        <f t="shared" si="18"/>
        <v>1</v>
      </c>
      <c r="BF57" s="1456" t="b">
        <f t="shared" si="19"/>
        <v>1</v>
      </c>
      <c r="BG57" s="1456" t="b">
        <f t="shared" si="20"/>
        <v>0</v>
      </c>
      <c r="BH57" s="1456" t="b">
        <f t="shared" si="21"/>
        <v>1</v>
      </c>
      <c r="BI57" s="1456" t="b">
        <f t="shared" si="22"/>
        <v>1</v>
      </c>
      <c r="BJ57" s="1456" t="b">
        <f t="shared" si="23"/>
        <v>1</v>
      </c>
      <c r="BK57" s="1456" t="b">
        <f t="shared" si="24"/>
        <v>1</v>
      </c>
      <c r="BL57" s="1456" t="b">
        <f t="shared" si="25"/>
        <v>1</v>
      </c>
      <c r="BM57" s="1456" t="b">
        <f t="shared" si="26"/>
        <v>1</v>
      </c>
    </row>
    <row r="58" spans="1:65" s="1361" customFormat="1" ht="21.75" customHeight="1">
      <c r="A58" s="1389" t="s">
        <v>154</v>
      </c>
      <c r="B58" s="1326" t="s">
        <v>69</v>
      </c>
      <c r="C58" s="1341"/>
      <c r="D58" s="1340"/>
      <c r="E58" s="1340"/>
      <c r="F58" s="517"/>
      <c r="G58" s="732">
        <f>G59+G60</f>
        <v>3</v>
      </c>
      <c r="H58" s="98">
        <f>G58*30</f>
        <v>90</v>
      </c>
      <c r="I58" s="288">
        <f>I59+I60</f>
        <v>54</v>
      </c>
      <c r="J58" s="288">
        <f>J59+J60</f>
        <v>36</v>
      </c>
      <c r="K58" s="288">
        <f>K59+K60</f>
        <v>0</v>
      </c>
      <c r="L58" s="288">
        <f>L59+L60</f>
        <v>18</v>
      </c>
      <c r="M58" s="507">
        <f t="shared" si="27"/>
        <v>36</v>
      </c>
      <c r="N58" s="1359"/>
      <c r="O58" s="1328"/>
      <c r="P58" s="1329"/>
      <c r="Q58" s="1359"/>
      <c r="R58" s="1328"/>
      <c r="S58" s="1329"/>
      <c r="T58" s="1359"/>
      <c r="U58" s="1328"/>
      <c r="V58" s="1618"/>
      <c r="W58" s="1359"/>
      <c r="X58" s="1328"/>
      <c r="Y58" s="1329"/>
      <c r="AU58" s="1264">
        <f>I58/H58</f>
        <v>0.6</v>
      </c>
      <c r="BB58" s="1456" t="b">
        <f t="shared" si="15"/>
        <v>1</v>
      </c>
      <c r="BC58" s="1456" t="b">
        <f t="shared" si="16"/>
        <v>1</v>
      </c>
      <c r="BD58" s="1456" t="b">
        <f t="shared" si="17"/>
        <v>1</v>
      </c>
      <c r="BE58" s="1456" t="b">
        <f t="shared" si="18"/>
        <v>1</v>
      </c>
      <c r="BF58" s="1456" t="b">
        <f t="shared" si="19"/>
        <v>1</v>
      </c>
      <c r="BG58" s="1456" t="b">
        <f t="shared" si="20"/>
        <v>1</v>
      </c>
      <c r="BH58" s="1456" t="b">
        <f t="shared" si="21"/>
        <v>1</v>
      </c>
      <c r="BI58" s="1456" t="b">
        <f t="shared" si="22"/>
        <v>1</v>
      </c>
      <c r="BJ58" s="1456" t="b">
        <f t="shared" si="23"/>
        <v>1</v>
      </c>
      <c r="BK58" s="1456" t="b">
        <f t="shared" si="24"/>
        <v>1</v>
      </c>
      <c r="BL58" s="1456" t="b">
        <f t="shared" si="25"/>
        <v>1</v>
      </c>
      <c r="BM58" s="1456" t="b">
        <f t="shared" si="26"/>
        <v>1</v>
      </c>
    </row>
    <row r="59" spans="1:65" s="1361" customFormat="1" ht="21" customHeight="1">
      <c r="A59" s="1289" t="s">
        <v>156</v>
      </c>
      <c r="B59" s="1287" t="s">
        <v>69</v>
      </c>
      <c r="C59" s="1286"/>
      <c r="D59" s="92"/>
      <c r="E59" s="92"/>
      <c r="F59" s="339"/>
      <c r="G59" s="187">
        <v>1.5</v>
      </c>
      <c r="H59" s="43">
        <f>G59*30</f>
        <v>45</v>
      </c>
      <c r="I59" s="42">
        <v>27</v>
      </c>
      <c r="J59" s="43">
        <v>18</v>
      </c>
      <c r="K59" s="22"/>
      <c r="L59" s="22">
        <v>9</v>
      </c>
      <c r="M59" s="298">
        <f t="shared" si="27"/>
        <v>18</v>
      </c>
      <c r="N59" s="283"/>
      <c r="O59" s="284"/>
      <c r="P59" s="285"/>
      <c r="Q59" s="283"/>
      <c r="R59" s="284">
        <v>3</v>
      </c>
      <c r="S59" s="285"/>
      <c r="T59" s="283"/>
      <c r="U59" s="284"/>
      <c r="V59" s="1616"/>
      <c r="W59" s="283"/>
      <c r="X59" s="284"/>
      <c r="Y59" s="285"/>
      <c r="AU59" s="1264">
        <f>I59/H59</f>
        <v>0.6</v>
      </c>
      <c r="BB59" s="1456" t="b">
        <f t="shared" si="15"/>
        <v>1</v>
      </c>
      <c r="BC59" s="1456" t="b">
        <f t="shared" si="16"/>
        <v>1</v>
      </c>
      <c r="BD59" s="1456" t="b">
        <f t="shared" si="17"/>
        <v>1</v>
      </c>
      <c r="BE59" s="1456" t="b">
        <f t="shared" si="18"/>
        <v>1</v>
      </c>
      <c r="BF59" s="1456" t="b">
        <f t="shared" si="19"/>
        <v>0</v>
      </c>
      <c r="BG59" s="1456" t="b">
        <f t="shared" si="20"/>
        <v>1</v>
      </c>
      <c r="BH59" s="1456" t="b">
        <f t="shared" si="21"/>
        <v>1</v>
      </c>
      <c r="BI59" s="1456" t="b">
        <f t="shared" si="22"/>
        <v>1</v>
      </c>
      <c r="BJ59" s="1456" t="b">
        <f t="shared" si="23"/>
        <v>1</v>
      </c>
      <c r="BK59" s="1456" t="b">
        <f t="shared" si="24"/>
        <v>1</v>
      </c>
      <c r="BL59" s="1456" t="b">
        <f t="shared" si="25"/>
        <v>1</v>
      </c>
      <c r="BM59" s="1456" t="b">
        <f t="shared" si="26"/>
        <v>1</v>
      </c>
    </row>
    <row r="60" spans="1:65" s="1361" customFormat="1" ht="22.5" customHeight="1">
      <c r="A60" s="1289" t="s">
        <v>157</v>
      </c>
      <c r="B60" s="1541" t="s">
        <v>69</v>
      </c>
      <c r="C60" s="1453" t="s">
        <v>466</v>
      </c>
      <c r="D60" s="421"/>
      <c r="E60" s="92"/>
      <c r="F60" s="339"/>
      <c r="G60" s="187">
        <v>1.5</v>
      </c>
      <c r="H60" s="43">
        <f>G60*30</f>
        <v>45</v>
      </c>
      <c r="I60" s="42">
        <f>J60+K60+L60</f>
        <v>27</v>
      </c>
      <c r="J60" s="43">
        <v>18</v>
      </c>
      <c r="K60" s="22"/>
      <c r="L60" s="22">
        <v>9</v>
      </c>
      <c r="M60" s="298">
        <f t="shared" si="27"/>
        <v>18</v>
      </c>
      <c r="N60" s="283"/>
      <c r="O60" s="284"/>
      <c r="P60" s="1455"/>
      <c r="Q60" s="283"/>
      <c r="R60" s="284"/>
      <c r="S60" s="285">
        <v>3</v>
      </c>
      <c r="T60" s="283"/>
      <c r="U60" s="284"/>
      <c r="V60" s="1616"/>
      <c r="W60" s="283"/>
      <c r="X60" s="284"/>
      <c r="Y60" s="285"/>
      <c r="AU60" s="1264">
        <f>I60/H60</f>
        <v>0.6</v>
      </c>
      <c r="BB60" s="1456" t="b">
        <f t="shared" si="15"/>
        <v>1</v>
      </c>
      <c r="BC60" s="1456" t="b">
        <f t="shared" si="16"/>
        <v>1</v>
      </c>
      <c r="BD60" s="1456" t="b">
        <f t="shared" si="17"/>
        <v>1</v>
      </c>
      <c r="BE60" s="1456" t="b">
        <f t="shared" si="18"/>
        <v>1</v>
      </c>
      <c r="BF60" s="1456" t="b">
        <f t="shared" si="19"/>
        <v>1</v>
      </c>
      <c r="BG60" s="1456" t="b">
        <f t="shared" si="20"/>
        <v>0</v>
      </c>
      <c r="BH60" s="1456" t="b">
        <f t="shared" si="21"/>
        <v>1</v>
      </c>
      <c r="BI60" s="1456" t="b">
        <f t="shared" si="22"/>
        <v>1</v>
      </c>
      <c r="BJ60" s="1456" t="b">
        <f t="shared" si="23"/>
        <v>1</v>
      </c>
      <c r="BK60" s="1456" t="b">
        <f t="shared" si="24"/>
        <v>1</v>
      </c>
      <c r="BL60" s="1456" t="b">
        <f t="shared" si="25"/>
        <v>1</v>
      </c>
      <c r="BM60" s="1456" t="b">
        <f t="shared" si="26"/>
        <v>1</v>
      </c>
    </row>
    <row r="61" spans="1:65" s="1584" customFormat="1" ht="31.5">
      <c r="A61" s="1389" t="s">
        <v>155</v>
      </c>
      <c r="B61" s="1594" t="s">
        <v>312</v>
      </c>
      <c r="C61" s="1576">
        <v>7</v>
      </c>
      <c r="D61" s="1577"/>
      <c r="E61" s="1577"/>
      <c r="F61" s="1608"/>
      <c r="G61" s="1579">
        <v>3</v>
      </c>
      <c r="H61" s="1577">
        <f>PRODUCT(G61,30)</f>
        <v>90</v>
      </c>
      <c r="I61" s="1577">
        <f>J61+K61+L61</f>
        <v>45</v>
      </c>
      <c r="J61" s="1577">
        <v>30</v>
      </c>
      <c r="K61" s="1577"/>
      <c r="L61" s="1577">
        <v>15</v>
      </c>
      <c r="M61" s="1578">
        <f t="shared" si="27"/>
        <v>45</v>
      </c>
      <c r="N61" s="1580"/>
      <c r="O61" s="1581"/>
      <c r="P61" s="1582"/>
      <c r="Q61" s="1580"/>
      <c r="R61" s="1581"/>
      <c r="S61" s="1583"/>
      <c r="T61" s="1580"/>
      <c r="U61" s="1581"/>
      <c r="V61" s="1619"/>
      <c r="W61" s="1580">
        <v>3</v>
      </c>
      <c r="X61" s="1581"/>
      <c r="Y61" s="1582"/>
      <c r="AU61" s="1503"/>
      <c r="AV61" s="1585"/>
      <c r="BB61" s="1505" t="b">
        <f aca="true" t="shared" si="28" ref="BB61:BM62">ISBLANK(N61)</f>
        <v>1</v>
      </c>
      <c r="BC61" s="1505" t="b">
        <f t="shared" si="28"/>
        <v>1</v>
      </c>
      <c r="BD61" s="1505" t="b">
        <f t="shared" si="28"/>
        <v>1</v>
      </c>
      <c r="BE61" s="1505" t="b">
        <f t="shared" si="28"/>
        <v>1</v>
      </c>
      <c r="BF61" s="1505" t="b">
        <f t="shared" si="28"/>
        <v>1</v>
      </c>
      <c r="BG61" s="1505" t="b">
        <f t="shared" si="28"/>
        <v>1</v>
      </c>
      <c r="BH61" s="1505" t="b">
        <f t="shared" si="28"/>
        <v>1</v>
      </c>
      <c r="BI61" s="1505" t="b">
        <f t="shared" si="28"/>
        <v>1</v>
      </c>
      <c r="BJ61" s="1505" t="b">
        <f t="shared" si="28"/>
        <v>1</v>
      </c>
      <c r="BK61" s="1505" t="b">
        <f t="shared" si="28"/>
        <v>0</v>
      </c>
      <c r="BL61" s="1505" t="b">
        <f t="shared" si="28"/>
        <v>1</v>
      </c>
      <c r="BM61" s="1505" t="b">
        <f t="shared" si="28"/>
        <v>1</v>
      </c>
    </row>
    <row r="62" spans="1:65" s="1584" customFormat="1" ht="15.75">
      <c r="A62" s="1389" t="s">
        <v>158</v>
      </c>
      <c r="B62" s="1595" t="s">
        <v>68</v>
      </c>
      <c r="C62" s="1586"/>
      <c r="D62" s="1587" t="s">
        <v>469</v>
      </c>
      <c r="E62" s="1577"/>
      <c r="F62" s="1608"/>
      <c r="G62" s="1579">
        <v>3</v>
      </c>
      <c r="H62" s="1577">
        <f>PRODUCT(G62,30)</f>
        <v>90</v>
      </c>
      <c r="I62" s="1588">
        <v>30</v>
      </c>
      <c r="J62" s="1589">
        <v>20</v>
      </c>
      <c r="K62" s="1590">
        <v>10</v>
      </c>
      <c r="L62" s="1590"/>
      <c r="M62" s="1578">
        <f t="shared" si="27"/>
        <v>60</v>
      </c>
      <c r="N62" s="1580"/>
      <c r="O62" s="1581"/>
      <c r="P62" s="1582"/>
      <c r="Q62" s="1580"/>
      <c r="R62" s="1581"/>
      <c r="S62" s="1582"/>
      <c r="T62" s="1580"/>
      <c r="U62" s="1581"/>
      <c r="V62" s="1619"/>
      <c r="W62" s="1580"/>
      <c r="X62" s="1581">
        <v>3</v>
      </c>
      <c r="Y62" s="1582"/>
      <c r="AU62" s="1503"/>
      <c r="AV62" s="1585"/>
      <c r="BB62" s="1505" t="b">
        <f t="shared" si="28"/>
        <v>1</v>
      </c>
      <c r="BC62" s="1505" t="b">
        <f t="shared" si="28"/>
        <v>1</v>
      </c>
      <c r="BD62" s="1505" t="b">
        <f t="shared" si="28"/>
        <v>1</v>
      </c>
      <c r="BE62" s="1505" t="b">
        <f t="shared" si="28"/>
        <v>1</v>
      </c>
      <c r="BF62" s="1505" t="b">
        <f t="shared" si="28"/>
        <v>1</v>
      </c>
      <c r="BG62" s="1505" t="b">
        <f t="shared" si="28"/>
        <v>1</v>
      </c>
      <c r="BH62" s="1505" t="b">
        <f t="shared" si="28"/>
        <v>1</v>
      </c>
      <c r="BI62" s="1505" t="b">
        <f t="shared" si="28"/>
        <v>1</v>
      </c>
      <c r="BJ62" s="1505" t="b">
        <f t="shared" si="28"/>
        <v>1</v>
      </c>
      <c r="BK62" s="1505" t="b">
        <f t="shared" si="28"/>
        <v>1</v>
      </c>
      <c r="BL62" s="1505" t="b">
        <f t="shared" si="28"/>
        <v>0</v>
      </c>
      <c r="BM62" s="1505" t="b">
        <f t="shared" si="28"/>
        <v>1</v>
      </c>
    </row>
    <row r="63" spans="1:65" s="1367" customFormat="1" ht="22.5" customHeight="1">
      <c r="A63" s="1389" t="s">
        <v>162</v>
      </c>
      <c r="B63" s="1507" t="s">
        <v>183</v>
      </c>
      <c r="C63" s="1487"/>
      <c r="D63" s="1488"/>
      <c r="E63" s="1489"/>
      <c r="F63" s="1490"/>
      <c r="G63" s="732">
        <f>G64+G65</f>
        <v>3</v>
      </c>
      <c r="H63" s="28">
        <f aca="true" t="shared" si="29" ref="H63:M63">H64+H65</f>
        <v>90</v>
      </c>
      <c r="I63" s="28">
        <f t="shared" si="29"/>
        <v>34</v>
      </c>
      <c r="J63" s="28">
        <f t="shared" si="29"/>
        <v>9</v>
      </c>
      <c r="K63" s="28">
        <f t="shared" si="29"/>
        <v>0</v>
      </c>
      <c r="L63" s="28">
        <f t="shared" si="29"/>
        <v>25</v>
      </c>
      <c r="M63" s="508">
        <f t="shared" si="29"/>
        <v>56</v>
      </c>
      <c r="N63" s="1508"/>
      <c r="O63" s="1509"/>
      <c r="P63" s="1492"/>
      <c r="Q63" s="1508"/>
      <c r="R63" s="1509"/>
      <c r="S63" s="1492"/>
      <c r="T63" s="1510"/>
      <c r="U63" s="1511"/>
      <c r="V63" s="1491"/>
      <c r="W63" s="1359"/>
      <c r="X63" s="1328"/>
      <c r="Y63" s="1329"/>
      <c r="BB63" s="1456" t="b">
        <f aca="true" t="shared" si="30" ref="BB63:BM63">ISBLANK(N63)</f>
        <v>1</v>
      </c>
      <c r="BC63" s="1456" t="b">
        <f t="shared" si="30"/>
        <v>1</v>
      </c>
      <c r="BD63" s="1456" t="b">
        <f t="shared" si="30"/>
        <v>1</v>
      </c>
      <c r="BE63" s="1456" t="b">
        <f t="shared" si="30"/>
        <v>1</v>
      </c>
      <c r="BF63" s="1456" t="b">
        <f t="shared" si="30"/>
        <v>1</v>
      </c>
      <c r="BG63" s="1456" t="b">
        <f t="shared" si="30"/>
        <v>1</v>
      </c>
      <c r="BH63" s="1456" t="b">
        <f t="shared" si="30"/>
        <v>1</v>
      </c>
      <c r="BI63" s="1456" t="b">
        <f t="shared" si="30"/>
        <v>1</v>
      </c>
      <c r="BJ63" s="1456" t="b">
        <f t="shared" si="30"/>
        <v>1</v>
      </c>
      <c r="BK63" s="1456" t="b">
        <f t="shared" si="30"/>
        <v>1</v>
      </c>
      <c r="BL63" s="1456" t="b">
        <f t="shared" si="30"/>
        <v>1</v>
      </c>
      <c r="BM63" s="1456" t="b">
        <f t="shared" si="30"/>
        <v>1</v>
      </c>
    </row>
    <row r="64" spans="1:65" s="1367" customFormat="1" ht="22.5" customHeight="1">
      <c r="A64" s="1289" t="s">
        <v>614</v>
      </c>
      <c r="B64" s="1287" t="s">
        <v>183</v>
      </c>
      <c r="C64" s="1341"/>
      <c r="D64" s="1340"/>
      <c r="E64" s="1340"/>
      <c r="F64" s="517"/>
      <c r="G64" s="732">
        <v>1.5</v>
      </c>
      <c r="H64" s="98">
        <f>G64*30</f>
        <v>45</v>
      </c>
      <c r="I64" s="42">
        <f>J64+K64+L64</f>
        <v>18</v>
      </c>
      <c r="J64" s="98">
        <v>9</v>
      </c>
      <c r="K64" s="102"/>
      <c r="L64" s="102">
        <v>9</v>
      </c>
      <c r="M64" s="39">
        <f>H64-I64</f>
        <v>27</v>
      </c>
      <c r="N64" s="1359"/>
      <c r="O64" s="1328"/>
      <c r="P64" s="1329"/>
      <c r="Q64" s="1359"/>
      <c r="R64" s="1328"/>
      <c r="S64" s="1329"/>
      <c r="T64" s="1359"/>
      <c r="U64" s="1328"/>
      <c r="V64" s="1618"/>
      <c r="W64" s="1359"/>
      <c r="X64" s="1328">
        <v>2</v>
      </c>
      <c r="Y64" s="1329"/>
      <c r="AU64" s="1368">
        <f>I63/H63</f>
        <v>0.37777777777777777</v>
      </c>
      <c r="BB64" s="1456" t="b">
        <f aca="true" t="shared" si="31" ref="BB64:BM65">ISBLANK(N64)</f>
        <v>1</v>
      </c>
      <c r="BC64" s="1456" t="b">
        <f t="shared" si="31"/>
        <v>1</v>
      </c>
      <c r="BD64" s="1456" t="b">
        <f t="shared" si="31"/>
        <v>1</v>
      </c>
      <c r="BE64" s="1456" t="b">
        <f t="shared" si="31"/>
        <v>1</v>
      </c>
      <c r="BF64" s="1456" t="b">
        <f t="shared" si="31"/>
        <v>1</v>
      </c>
      <c r="BG64" s="1456" t="b">
        <f t="shared" si="31"/>
        <v>1</v>
      </c>
      <c r="BH64" s="1456" t="b">
        <f t="shared" si="31"/>
        <v>1</v>
      </c>
      <c r="BI64" s="1456" t="b">
        <f t="shared" si="31"/>
        <v>1</v>
      </c>
      <c r="BJ64" s="1456" t="b">
        <f t="shared" si="31"/>
        <v>1</v>
      </c>
      <c r="BK64" s="1456" t="b">
        <f t="shared" si="31"/>
        <v>1</v>
      </c>
      <c r="BL64" s="1456" t="b">
        <f t="shared" si="31"/>
        <v>0</v>
      </c>
      <c r="BM64" s="1456" t="b">
        <f t="shared" si="31"/>
        <v>1</v>
      </c>
    </row>
    <row r="65" spans="1:65" s="1367" customFormat="1" ht="22.5" customHeight="1">
      <c r="A65" s="1289" t="s">
        <v>615</v>
      </c>
      <c r="B65" s="1287" t="s">
        <v>183</v>
      </c>
      <c r="C65" s="1341" t="s">
        <v>470</v>
      </c>
      <c r="D65" s="1340"/>
      <c r="E65" s="1340"/>
      <c r="F65" s="517"/>
      <c r="G65" s="732">
        <v>1.5</v>
      </c>
      <c r="H65" s="98">
        <f>G65*30</f>
        <v>45</v>
      </c>
      <c r="I65" s="42">
        <f>J65+K65+L65</f>
        <v>16</v>
      </c>
      <c r="J65" s="98"/>
      <c r="K65" s="102"/>
      <c r="L65" s="102">
        <v>16</v>
      </c>
      <c r="M65" s="39">
        <f>H65-I65</f>
        <v>29</v>
      </c>
      <c r="N65" s="1359"/>
      <c r="O65" s="1328"/>
      <c r="P65" s="1329"/>
      <c r="Q65" s="1359"/>
      <c r="R65" s="1328"/>
      <c r="S65" s="1329"/>
      <c r="T65" s="1359"/>
      <c r="U65" s="1328"/>
      <c r="V65" s="1618"/>
      <c r="W65" s="1359"/>
      <c r="X65" s="1328"/>
      <c r="Y65" s="1329">
        <v>2</v>
      </c>
      <c r="AU65" s="1368">
        <f>I64/H64</f>
        <v>0.4</v>
      </c>
      <c r="BB65" s="1456" t="b">
        <f t="shared" si="31"/>
        <v>1</v>
      </c>
      <c r="BC65" s="1456" t="b">
        <f t="shared" si="31"/>
        <v>1</v>
      </c>
      <c r="BD65" s="1456" t="b">
        <f t="shared" si="31"/>
        <v>1</v>
      </c>
      <c r="BE65" s="1456" t="b">
        <f t="shared" si="31"/>
        <v>1</v>
      </c>
      <c r="BF65" s="1456" t="b">
        <f t="shared" si="31"/>
        <v>1</v>
      </c>
      <c r="BG65" s="1456" t="b">
        <f t="shared" si="31"/>
        <v>1</v>
      </c>
      <c r="BH65" s="1456" t="b">
        <f t="shared" si="31"/>
        <v>1</v>
      </c>
      <c r="BI65" s="1456" t="b">
        <f t="shared" si="31"/>
        <v>1</v>
      </c>
      <c r="BJ65" s="1456" t="b">
        <f t="shared" si="31"/>
        <v>1</v>
      </c>
      <c r="BK65" s="1456" t="b">
        <f t="shared" si="31"/>
        <v>1</v>
      </c>
      <c r="BL65" s="1456" t="b">
        <f t="shared" si="31"/>
        <v>1</v>
      </c>
      <c r="BM65" s="1456" t="b">
        <f t="shared" si="31"/>
        <v>0</v>
      </c>
    </row>
    <row r="66" spans="1:65" s="1584" customFormat="1" ht="16.5" thickBot="1">
      <c r="A66" s="1452" t="s">
        <v>163</v>
      </c>
      <c r="B66" s="1596" t="s">
        <v>60</v>
      </c>
      <c r="C66" s="1600"/>
      <c r="D66" s="1601" t="s">
        <v>470</v>
      </c>
      <c r="E66" s="1602"/>
      <c r="F66" s="1609"/>
      <c r="G66" s="1604">
        <v>3</v>
      </c>
      <c r="H66" s="1602">
        <f>PRODUCT(G66,30)</f>
        <v>90</v>
      </c>
      <c r="I66" s="1602">
        <v>30</v>
      </c>
      <c r="J66" s="1605">
        <v>20</v>
      </c>
      <c r="K66" s="1601"/>
      <c r="L66" s="1601">
        <v>10</v>
      </c>
      <c r="M66" s="1603">
        <f>H66-I66</f>
        <v>60</v>
      </c>
      <c r="N66" s="1612"/>
      <c r="O66" s="1613"/>
      <c r="P66" s="1614"/>
      <c r="Q66" s="1612"/>
      <c r="R66" s="1613"/>
      <c r="S66" s="1615"/>
      <c r="T66" s="1612"/>
      <c r="U66" s="1613"/>
      <c r="V66" s="1620"/>
      <c r="W66" s="1612"/>
      <c r="X66" s="1613"/>
      <c r="Y66" s="1614">
        <v>3</v>
      </c>
      <c r="AU66" s="1503"/>
      <c r="AV66" s="1585"/>
      <c r="BB66" s="1505" t="b">
        <f aca="true" t="shared" si="32" ref="BB66:BM66">ISBLANK(N66)</f>
        <v>1</v>
      </c>
      <c r="BC66" s="1505" t="b">
        <f t="shared" si="32"/>
        <v>1</v>
      </c>
      <c r="BD66" s="1505" t="b">
        <f t="shared" si="32"/>
        <v>1</v>
      </c>
      <c r="BE66" s="1505" t="b">
        <f t="shared" si="32"/>
        <v>1</v>
      </c>
      <c r="BF66" s="1505" t="b">
        <f t="shared" si="32"/>
        <v>1</v>
      </c>
      <c r="BG66" s="1505" t="b">
        <f t="shared" si="32"/>
        <v>1</v>
      </c>
      <c r="BH66" s="1505" t="b">
        <f t="shared" si="32"/>
        <v>1</v>
      </c>
      <c r="BI66" s="1505" t="b">
        <f t="shared" si="32"/>
        <v>1</v>
      </c>
      <c r="BJ66" s="1505" t="b">
        <f t="shared" si="32"/>
        <v>1</v>
      </c>
      <c r="BK66" s="1505" t="b">
        <f t="shared" si="32"/>
        <v>1</v>
      </c>
      <c r="BL66" s="1505" t="b">
        <f t="shared" si="32"/>
        <v>1</v>
      </c>
      <c r="BM66" s="1505" t="b">
        <f t="shared" si="32"/>
        <v>0</v>
      </c>
    </row>
    <row r="67" spans="1:66" s="1264" customFormat="1" ht="16.5" thickBot="1">
      <c r="A67" s="2301" t="s">
        <v>521</v>
      </c>
      <c r="B67" s="2343"/>
      <c r="C67" s="1598"/>
      <c r="D67" s="1494"/>
      <c r="E67" s="1494"/>
      <c r="F67" s="1599"/>
      <c r="G67" s="1597">
        <f>G52+G55+G58+G63+G61+G62+G66</f>
        <v>28</v>
      </c>
      <c r="H67" s="1513">
        <f aca="true" t="shared" si="33" ref="H67:M67">H52+H55+H58+H63+H61+H62+H66</f>
        <v>840</v>
      </c>
      <c r="I67" s="1513">
        <f t="shared" si="33"/>
        <v>355</v>
      </c>
      <c r="J67" s="1513">
        <f t="shared" si="33"/>
        <v>205</v>
      </c>
      <c r="K67" s="1513">
        <f t="shared" si="33"/>
        <v>64</v>
      </c>
      <c r="L67" s="1513">
        <f t="shared" si="33"/>
        <v>86</v>
      </c>
      <c r="M67" s="1513">
        <f t="shared" si="33"/>
        <v>485</v>
      </c>
      <c r="N67" s="1514">
        <f>SUM(N52:N66)</f>
        <v>0</v>
      </c>
      <c r="O67" s="1514">
        <f aca="true" t="shared" si="34" ref="O67:Y67">SUM(O52:O66)</f>
        <v>4</v>
      </c>
      <c r="P67" s="1514">
        <f t="shared" si="34"/>
        <v>4</v>
      </c>
      <c r="Q67" s="1514">
        <f t="shared" si="34"/>
        <v>0</v>
      </c>
      <c r="R67" s="1514">
        <f t="shared" si="34"/>
        <v>8</v>
      </c>
      <c r="S67" s="1514">
        <f t="shared" si="34"/>
        <v>8</v>
      </c>
      <c r="T67" s="1514">
        <f t="shared" si="34"/>
        <v>0</v>
      </c>
      <c r="U67" s="1514">
        <f t="shared" si="34"/>
        <v>0</v>
      </c>
      <c r="V67" s="1514">
        <f t="shared" si="34"/>
        <v>0</v>
      </c>
      <c r="W67" s="1514">
        <f t="shared" si="34"/>
        <v>3</v>
      </c>
      <c r="X67" s="1514">
        <f t="shared" si="34"/>
        <v>5</v>
      </c>
      <c r="Y67" s="1514">
        <f t="shared" si="34"/>
        <v>5</v>
      </c>
      <c r="AU67" s="1330"/>
      <c r="AY67" s="1345"/>
      <c r="AZ67" s="1345"/>
      <c r="BB67" s="1458">
        <f>SUMIF(BB52:BB65,FALSE,$G52:$G65)</f>
        <v>0</v>
      </c>
      <c r="BC67" s="1458">
        <f aca="true" t="shared" si="35" ref="BC67:BM67">SUMIF(BC52:BC65,FALSE,$G52:$G65)</f>
        <v>3</v>
      </c>
      <c r="BD67" s="1458">
        <f t="shared" si="35"/>
        <v>3</v>
      </c>
      <c r="BE67" s="1458">
        <f t="shared" si="35"/>
        <v>0</v>
      </c>
      <c r="BF67" s="1458">
        <f t="shared" si="35"/>
        <v>5</v>
      </c>
      <c r="BG67" s="1458">
        <f t="shared" si="35"/>
        <v>5</v>
      </c>
      <c r="BH67" s="1458">
        <f t="shared" si="35"/>
        <v>0</v>
      </c>
      <c r="BI67" s="1458">
        <f t="shared" si="35"/>
        <v>0</v>
      </c>
      <c r="BJ67" s="1458">
        <f t="shared" si="35"/>
        <v>0</v>
      </c>
      <c r="BK67" s="1458">
        <f t="shared" si="35"/>
        <v>3</v>
      </c>
      <c r="BL67" s="1458">
        <f t="shared" si="35"/>
        <v>4.5</v>
      </c>
      <c r="BM67" s="1458">
        <f t="shared" si="35"/>
        <v>1.5</v>
      </c>
      <c r="BN67" s="1345">
        <f>SUM(BB67:BM67)</f>
        <v>25</v>
      </c>
    </row>
    <row r="68" spans="1:65" s="1264" customFormat="1" ht="19.5" thickBot="1">
      <c r="A68" s="1956" t="s">
        <v>518</v>
      </c>
      <c r="B68" s="1957"/>
      <c r="C68" s="1957"/>
      <c r="D68" s="1957"/>
      <c r="E68" s="1957"/>
      <c r="F68" s="1957"/>
      <c r="G68" s="2344"/>
      <c r="H68" s="2344"/>
      <c r="I68" s="2344"/>
      <c r="J68" s="2344"/>
      <c r="K68" s="2344"/>
      <c r="L68" s="2344"/>
      <c r="M68" s="2344"/>
      <c r="N68" s="1957"/>
      <c r="O68" s="1957"/>
      <c r="P68" s="1957"/>
      <c r="Q68" s="1957"/>
      <c r="R68" s="1957"/>
      <c r="S68" s="1957"/>
      <c r="T68" s="1957"/>
      <c r="U68" s="1957"/>
      <c r="V68" s="1957"/>
      <c r="W68" s="1957"/>
      <c r="X68" s="1957"/>
      <c r="Y68" s="1958"/>
      <c r="AU68" s="1330"/>
      <c r="AY68" s="1345"/>
      <c r="AZ68" s="1345"/>
      <c r="BB68" s="1456"/>
      <c r="BC68" s="1456"/>
      <c r="BD68" s="1456"/>
      <c r="BE68" s="1456"/>
      <c r="BF68" s="1456"/>
      <c r="BG68" s="1456"/>
      <c r="BH68" s="1456"/>
      <c r="BI68" s="1456"/>
      <c r="BJ68" s="1456"/>
      <c r="BK68" s="1456"/>
      <c r="BL68" s="1456"/>
      <c r="BM68" s="1456"/>
    </row>
    <row r="69" spans="1:65" s="1264" customFormat="1" ht="15.75">
      <c r="A69" s="1621" t="s">
        <v>169</v>
      </c>
      <c r="B69" s="1465" t="s">
        <v>48</v>
      </c>
      <c r="C69" s="1466"/>
      <c r="D69" s="1467" t="s">
        <v>466</v>
      </c>
      <c r="E69" s="730"/>
      <c r="F69" s="731"/>
      <c r="G69" s="1468">
        <v>3</v>
      </c>
      <c r="H69" s="730">
        <f>PRODUCT(G69,30)</f>
        <v>90</v>
      </c>
      <c r="I69" s="730"/>
      <c r="J69" s="1495"/>
      <c r="K69" s="1495"/>
      <c r="L69" s="1467"/>
      <c r="M69" s="731"/>
      <c r="N69" s="1496" t="s">
        <v>65</v>
      </c>
      <c r="O69" s="729" t="s">
        <v>65</v>
      </c>
      <c r="P69" s="1497"/>
      <c r="Q69" s="1498" t="s">
        <v>65</v>
      </c>
      <c r="R69" s="729" t="s">
        <v>65</v>
      </c>
      <c r="S69" s="1497" t="s">
        <v>65</v>
      </c>
      <c r="T69" s="1498" t="s">
        <v>65</v>
      </c>
      <c r="U69" s="729" t="s">
        <v>65</v>
      </c>
      <c r="V69" s="1497" t="s">
        <v>65</v>
      </c>
      <c r="W69" s="1496" t="s">
        <v>65</v>
      </c>
      <c r="X69" s="729" t="s">
        <v>65</v>
      </c>
      <c r="Y69" s="1497" t="s">
        <v>65</v>
      </c>
      <c r="AY69" s="1345"/>
      <c r="AZ69" s="1345" t="s">
        <v>556</v>
      </c>
      <c r="BB69" s="1456"/>
      <c r="BC69" s="1456"/>
      <c r="BD69" s="1456"/>
      <c r="BE69" s="1456"/>
      <c r="BF69" s="1456"/>
      <c r="BG69" s="1456"/>
      <c r="BH69" s="1456"/>
      <c r="BI69" s="1456"/>
      <c r="BJ69" s="1456"/>
      <c r="BK69" s="1456"/>
      <c r="BL69" s="1456"/>
      <c r="BM69" s="1456"/>
    </row>
    <row r="70" spans="1:67" s="1264" customFormat="1" ht="15.75">
      <c r="A70" s="1622" t="s">
        <v>170</v>
      </c>
      <c r="B70" s="1471" t="s">
        <v>49</v>
      </c>
      <c r="C70" s="1472"/>
      <c r="D70" s="1473" t="s">
        <v>468</v>
      </c>
      <c r="E70" s="93"/>
      <c r="F70" s="507"/>
      <c r="G70" s="1341">
        <v>4</v>
      </c>
      <c r="H70" s="93">
        <f>PRODUCT(G70,30)</f>
        <v>120</v>
      </c>
      <c r="I70" s="93"/>
      <c r="J70" s="1499"/>
      <c r="K70" s="1499"/>
      <c r="L70" s="1473"/>
      <c r="M70" s="507"/>
      <c r="N70" s="1449" t="s">
        <v>65</v>
      </c>
      <c r="O70" s="94"/>
      <c r="P70" s="602"/>
      <c r="Q70" s="1500"/>
      <c r="R70" s="94"/>
      <c r="S70" s="602"/>
      <c r="T70" s="1500"/>
      <c r="U70" s="94"/>
      <c r="V70" s="602"/>
      <c r="W70" s="1449"/>
      <c r="X70" s="94"/>
      <c r="Y70" s="602"/>
      <c r="AY70" s="1345"/>
      <c r="AZ70" s="1264" t="s">
        <v>29</v>
      </c>
      <c r="BB70" s="1456"/>
      <c r="BC70" s="1456"/>
      <c r="BD70" s="1456"/>
      <c r="BE70" s="1456"/>
      <c r="BF70" s="1456"/>
      <c r="BG70" s="1456"/>
      <c r="BH70" s="1456"/>
      <c r="BI70" s="1456"/>
      <c r="BJ70" s="1456"/>
      <c r="BK70" s="1456"/>
      <c r="BL70" s="1456"/>
      <c r="BM70" s="1456"/>
      <c r="BO70" s="1264" t="s">
        <v>47</v>
      </c>
    </row>
    <row r="71" spans="1:65" s="1264" customFormat="1" ht="16.5" thickBot="1">
      <c r="A71" s="1623" t="s">
        <v>171</v>
      </c>
      <c r="B71" s="1624" t="s">
        <v>26</v>
      </c>
      <c r="C71" s="1625"/>
      <c r="D71" s="1626" t="s">
        <v>470</v>
      </c>
      <c r="E71" s="1451"/>
      <c r="F71" s="1627"/>
      <c r="G71" s="1341">
        <v>4</v>
      </c>
      <c r="H71" s="93">
        <f>PRODUCT(G71,30)</f>
        <v>120</v>
      </c>
      <c r="I71" s="93"/>
      <c r="J71" s="1499"/>
      <c r="K71" s="1499"/>
      <c r="L71" s="1473"/>
      <c r="M71" s="507"/>
      <c r="N71" s="1449" t="s">
        <v>65</v>
      </c>
      <c r="O71" s="94"/>
      <c r="P71" s="602"/>
      <c r="Q71" s="1500"/>
      <c r="R71" s="94"/>
      <c r="S71" s="602"/>
      <c r="T71" s="1500"/>
      <c r="U71" s="94"/>
      <c r="V71" s="602"/>
      <c r="W71" s="1449"/>
      <c r="X71" s="94"/>
      <c r="Y71" s="602"/>
      <c r="AY71" s="1345"/>
      <c r="AZ71" s="1264" t="s">
        <v>30</v>
      </c>
      <c r="BA71" s="1264">
        <f>G69</f>
        <v>3</v>
      </c>
      <c r="BB71" s="1456"/>
      <c r="BC71" s="1456"/>
      <c r="BD71" s="1456"/>
      <c r="BE71" s="1456"/>
      <c r="BF71" s="1456"/>
      <c r="BG71" s="1456"/>
      <c r="BH71" s="1456"/>
      <c r="BI71" s="1456"/>
      <c r="BJ71" s="1456"/>
      <c r="BK71" s="1456"/>
      <c r="BL71" s="1456"/>
      <c r="BM71" s="1456"/>
    </row>
    <row r="72" spans="1:65" s="1264" customFormat="1" ht="16.5" thickBot="1">
      <c r="A72" s="1969" t="s">
        <v>522</v>
      </c>
      <c r="B72" s="1970"/>
      <c r="C72" s="1970"/>
      <c r="D72" s="1970"/>
      <c r="E72" s="1970"/>
      <c r="F72" s="1970"/>
      <c r="G72" s="1485">
        <f>G69+G70+G71</f>
        <v>11</v>
      </c>
      <c r="H72" s="1485">
        <f aca="true" t="shared" si="36" ref="H72:M72">H69+H70+H71</f>
        <v>330</v>
      </c>
      <c r="I72" s="1485">
        <f t="shared" si="36"/>
        <v>0</v>
      </c>
      <c r="J72" s="1485">
        <f t="shared" si="36"/>
        <v>0</v>
      </c>
      <c r="K72" s="1485">
        <f t="shared" si="36"/>
        <v>0</v>
      </c>
      <c r="L72" s="1485">
        <f t="shared" si="36"/>
        <v>0</v>
      </c>
      <c r="M72" s="1485">
        <f t="shared" si="36"/>
        <v>0</v>
      </c>
      <c r="N72" s="513">
        <f aca="true" t="shared" si="37" ref="N72:Y72">SUM(N69:N71)</f>
        <v>0</v>
      </c>
      <c r="O72" s="513">
        <f t="shared" si="37"/>
        <v>0</v>
      </c>
      <c r="P72" s="513">
        <f t="shared" si="37"/>
        <v>0</v>
      </c>
      <c r="Q72" s="513">
        <f t="shared" si="37"/>
        <v>0</v>
      </c>
      <c r="R72" s="513">
        <f t="shared" si="37"/>
        <v>0</v>
      </c>
      <c r="S72" s="513">
        <f t="shared" si="37"/>
        <v>0</v>
      </c>
      <c r="T72" s="513">
        <f t="shared" si="37"/>
        <v>0</v>
      </c>
      <c r="U72" s="513">
        <f t="shared" si="37"/>
        <v>0</v>
      </c>
      <c r="V72" s="513">
        <f t="shared" si="37"/>
        <v>0</v>
      </c>
      <c r="W72" s="513">
        <f t="shared" si="37"/>
        <v>0</v>
      </c>
      <c r="X72" s="513">
        <f t="shared" si="37"/>
        <v>0</v>
      </c>
      <c r="Y72" s="513">
        <f t="shared" si="37"/>
        <v>0</v>
      </c>
      <c r="AY72" s="1345"/>
      <c r="AZ72" s="1264" t="s">
        <v>32</v>
      </c>
      <c r="BA72" s="1501">
        <f>G71+G74</f>
        <v>13</v>
      </c>
      <c r="BB72" s="1456"/>
      <c r="BC72" s="1456"/>
      <c r="BD72" s="1456"/>
      <c r="BE72" s="1456"/>
      <c r="BF72" s="1456"/>
      <c r="BG72" s="1456"/>
      <c r="BH72" s="1456"/>
      <c r="BI72" s="1456"/>
      <c r="BJ72" s="1456"/>
      <c r="BK72" s="1456"/>
      <c r="BL72" s="1456"/>
      <c r="BM72" s="1456"/>
    </row>
    <row r="73" spans="1:65" s="1264" customFormat="1" ht="19.5" thickBot="1">
      <c r="A73" s="2334" t="s">
        <v>549</v>
      </c>
      <c r="B73" s="2335"/>
      <c r="C73" s="2336"/>
      <c r="D73" s="2336"/>
      <c r="E73" s="2336"/>
      <c r="F73" s="2336"/>
      <c r="G73" s="2336"/>
      <c r="H73" s="2336"/>
      <c r="I73" s="2336"/>
      <c r="J73" s="2336"/>
      <c r="K73" s="2336"/>
      <c r="L73" s="2336"/>
      <c r="M73" s="2336"/>
      <c r="N73" s="2336"/>
      <c r="O73" s="2336"/>
      <c r="P73" s="2336"/>
      <c r="Q73" s="2336"/>
      <c r="R73" s="2336"/>
      <c r="S73" s="2336"/>
      <c r="T73" s="2336"/>
      <c r="U73" s="2336"/>
      <c r="V73" s="2336"/>
      <c r="W73" s="2336"/>
      <c r="X73" s="2336"/>
      <c r="Y73" s="2337"/>
      <c r="AU73" s="1330"/>
      <c r="AY73" s="1345"/>
      <c r="AZ73" s="1345"/>
      <c r="BB73" s="1456"/>
      <c r="BC73" s="1456"/>
      <c r="BD73" s="1456"/>
      <c r="BE73" s="1456"/>
      <c r="BF73" s="1456"/>
      <c r="BG73" s="1456"/>
      <c r="BH73" s="1456"/>
      <c r="BI73" s="1456"/>
      <c r="BJ73" s="1456"/>
      <c r="BK73" s="1456"/>
      <c r="BL73" s="1456"/>
      <c r="BM73" s="1456"/>
    </row>
    <row r="74" spans="1:65" s="1264" customFormat="1" ht="16.5" thickBot="1">
      <c r="A74" s="1370" t="s">
        <v>520</v>
      </c>
      <c r="B74" s="1628" t="s">
        <v>519</v>
      </c>
      <c r="C74" s="1629"/>
      <c r="D74" s="1343"/>
      <c r="E74" s="1343"/>
      <c r="F74" s="1630"/>
      <c r="G74" s="159">
        <v>9</v>
      </c>
      <c r="H74" s="160">
        <f>G74*30</f>
        <v>270</v>
      </c>
      <c r="I74" s="160"/>
      <c r="J74" s="160"/>
      <c r="K74" s="160"/>
      <c r="L74" s="160"/>
      <c r="M74" s="161"/>
      <c r="N74" s="88"/>
      <c r="O74" s="87"/>
      <c r="P74" s="1637"/>
      <c r="Q74" s="88"/>
      <c r="R74" s="87"/>
      <c r="S74" s="1637"/>
      <c r="T74" s="88"/>
      <c r="U74" s="87"/>
      <c r="V74" s="1637"/>
      <c r="W74" s="89"/>
      <c r="X74" s="87"/>
      <c r="Y74" s="1637"/>
      <c r="AU74" s="1330"/>
      <c r="AY74" s="1345"/>
      <c r="AZ74" s="1345"/>
      <c r="BB74" s="1456"/>
      <c r="BC74" s="1456"/>
      <c r="BD74" s="1456"/>
      <c r="BE74" s="1456"/>
      <c r="BF74" s="1456"/>
      <c r="BG74" s="1456"/>
      <c r="BH74" s="1456"/>
      <c r="BI74" s="1456"/>
      <c r="BJ74" s="1456"/>
      <c r="BK74" s="1456"/>
      <c r="BL74" s="1456"/>
      <c r="BM74" s="1456"/>
    </row>
    <row r="75" spans="1:65" s="1264" customFormat="1" ht="16.5" thickBot="1">
      <c r="A75" s="1898" t="s">
        <v>523</v>
      </c>
      <c r="B75" s="2338"/>
      <c r="C75" s="1598"/>
      <c r="D75" s="1494"/>
      <c r="E75" s="1494"/>
      <c r="F75" s="1512"/>
      <c r="G75" s="1546">
        <f>G74</f>
        <v>9</v>
      </c>
      <c r="H75" s="1546">
        <f>H74</f>
        <v>270</v>
      </c>
      <c r="I75" s="1631"/>
      <c r="J75" s="1631"/>
      <c r="K75" s="1631"/>
      <c r="L75" s="1631"/>
      <c r="M75" s="1632"/>
      <c r="N75" s="1633"/>
      <c r="O75" s="1634"/>
      <c r="P75" s="1635"/>
      <c r="Q75" s="1633"/>
      <c r="R75" s="1634"/>
      <c r="S75" s="1635"/>
      <c r="T75" s="1633"/>
      <c r="U75" s="1634"/>
      <c r="V75" s="1635"/>
      <c r="W75" s="1636"/>
      <c r="X75" s="1634"/>
      <c r="Y75" s="1635"/>
      <c r="AU75" s="1330"/>
      <c r="AY75" s="1345"/>
      <c r="AZ75" s="1345"/>
      <c r="BB75" s="1456"/>
      <c r="BC75" s="1456"/>
      <c r="BD75" s="1456"/>
      <c r="BE75" s="1456"/>
      <c r="BF75" s="1456"/>
      <c r="BG75" s="1456"/>
      <c r="BH75" s="1456"/>
      <c r="BI75" s="1456"/>
      <c r="BJ75" s="1456"/>
      <c r="BK75" s="1456"/>
      <c r="BL75" s="1456"/>
      <c r="BM75" s="1456"/>
    </row>
    <row r="76" spans="1:65" s="1264" customFormat="1" ht="30.75" customHeight="1" thickBot="1">
      <c r="A76" s="2308" t="s">
        <v>524</v>
      </c>
      <c r="B76" s="2309"/>
      <c r="C76" s="2310"/>
      <c r="D76" s="2310"/>
      <c r="E76" s="2310"/>
      <c r="F76" s="2311"/>
      <c r="G76" s="1360">
        <f>G50+G72+G75+G67</f>
        <v>132.5</v>
      </c>
      <c r="H76" s="1360">
        <f>H50+H72+H75+H67</f>
        <v>3975</v>
      </c>
      <c r="I76" s="1360">
        <f>I50+I52+I55+I72+I75</f>
        <v>1279</v>
      </c>
      <c r="J76" s="1360">
        <f>J50+J52+J55+J72+J75</f>
        <v>605</v>
      </c>
      <c r="K76" s="1360">
        <f>K50+K52+K55+K72+K75</f>
        <v>211</v>
      </c>
      <c r="L76" s="1360">
        <f>L50+L52+L55+L72+L75</f>
        <v>463</v>
      </c>
      <c r="M76" s="1360">
        <f>M50+M52+M55+M72+M75</f>
        <v>1601</v>
      </c>
      <c r="N76" s="1397">
        <f aca="true" t="shared" si="38" ref="N76:Y76">N50+N67+N72</f>
        <v>24</v>
      </c>
      <c r="O76" s="1397">
        <f t="shared" si="38"/>
        <v>23</v>
      </c>
      <c r="P76" s="1397">
        <f t="shared" si="38"/>
        <v>23</v>
      </c>
      <c r="Q76" s="1397">
        <f t="shared" si="38"/>
        <v>14</v>
      </c>
      <c r="R76" s="1397">
        <f t="shared" si="38"/>
        <v>14</v>
      </c>
      <c r="S76" s="1397">
        <f t="shared" si="38"/>
        <v>19</v>
      </c>
      <c r="T76" s="513">
        <f>SUM(T73:T75)</f>
        <v>0</v>
      </c>
      <c r="U76" s="513">
        <f>SUM(U73:U75)</f>
        <v>0</v>
      </c>
      <c r="V76" s="513">
        <f>SUM(V73:V75)</f>
        <v>0</v>
      </c>
      <c r="W76" s="1397">
        <f t="shared" si="38"/>
        <v>3</v>
      </c>
      <c r="X76" s="1397">
        <f t="shared" si="38"/>
        <v>10</v>
      </c>
      <c r="Y76" s="1397">
        <f t="shared" si="38"/>
        <v>7</v>
      </c>
      <c r="AU76" s="1330"/>
      <c r="BB76" s="1456"/>
      <c r="BC76" s="1456"/>
      <c r="BD76" s="1456"/>
      <c r="BE76" s="1456"/>
      <c r="BF76" s="1456"/>
      <c r="BG76" s="1456"/>
      <c r="BH76" s="1456"/>
      <c r="BI76" s="1456"/>
      <c r="BJ76" s="1456"/>
      <c r="BK76" s="1456"/>
      <c r="BL76" s="1456"/>
      <c r="BM76" s="1456"/>
    </row>
    <row r="77" spans="1:25" ht="20.25" customHeight="1" thickBot="1">
      <c r="A77" s="2312" t="s">
        <v>525</v>
      </c>
      <c r="B77" s="2313"/>
      <c r="C77" s="2313"/>
      <c r="D77" s="2313"/>
      <c r="E77" s="2313"/>
      <c r="F77" s="2313"/>
      <c r="G77" s="2313"/>
      <c r="H77" s="2313"/>
      <c r="I77" s="2313"/>
      <c r="J77" s="2313"/>
      <c r="K77" s="2313"/>
      <c r="L77" s="2313"/>
      <c r="M77" s="2313"/>
      <c r="N77" s="2313"/>
      <c r="O77" s="2313"/>
      <c r="P77" s="2313"/>
      <c r="Q77" s="2313"/>
      <c r="R77" s="2313"/>
      <c r="S77" s="2313"/>
      <c r="T77" s="2313"/>
      <c r="U77" s="2313"/>
      <c r="V77" s="2313"/>
      <c r="W77" s="2313"/>
      <c r="X77" s="2313"/>
      <c r="Y77" s="2314"/>
    </row>
    <row r="78" spans="1:65" ht="18.75" customHeight="1" thickBot="1">
      <c r="A78" s="2295" t="s">
        <v>596</v>
      </c>
      <c r="B78" s="2296"/>
      <c r="C78" s="2296"/>
      <c r="D78" s="2296"/>
      <c r="E78" s="2296"/>
      <c r="F78" s="2296"/>
      <c r="G78" s="2296"/>
      <c r="H78" s="2296"/>
      <c r="I78" s="2296"/>
      <c r="J78" s="2296"/>
      <c r="K78" s="2296"/>
      <c r="L78" s="2296"/>
      <c r="M78" s="2296"/>
      <c r="N78" s="2296"/>
      <c r="O78" s="2296"/>
      <c r="P78" s="2296"/>
      <c r="Q78" s="2296"/>
      <c r="R78" s="2296"/>
      <c r="S78" s="2296"/>
      <c r="T78" s="2296"/>
      <c r="U78" s="2296"/>
      <c r="V78" s="2296"/>
      <c r="W78" s="2296"/>
      <c r="X78" s="2296"/>
      <c r="Y78" s="2297"/>
      <c r="AU78" s="544"/>
      <c r="BB78" s="1638"/>
      <c r="BC78" s="1638"/>
      <c r="BD78" s="1638"/>
      <c r="BE78" s="1638"/>
      <c r="BF78" s="1638"/>
      <c r="BG78" s="1638"/>
      <c r="BH78" s="1638"/>
      <c r="BI78" s="1638"/>
      <c r="BJ78" s="1638"/>
      <c r="BK78" s="1638"/>
      <c r="BL78" s="1638"/>
      <c r="BM78" s="1638"/>
    </row>
    <row r="79" spans="1:47" s="603" customFormat="1" ht="18.75" customHeight="1" thickBot="1">
      <c r="A79" s="2302" t="s">
        <v>597</v>
      </c>
      <c r="B79" s="2303"/>
      <c r="C79" s="2303"/>
      <c r="D79" s="2303"/>
      <c r="E79" s="2303"/>
      <c r="F79" s="2303"/>
      <c r="G79" s="2303"/>
      <c r="H79" s="2303"/>
      <c r="I79" s="2303"/>
      <c r="J79" s="2303"/>
      <c r="K79" s="2303"/>
      <c r="L79" s="2303"/>
      <c r="M79" s="2303"/>
      <c r="N79" s="2303"/>
      <c r="O79" s="2303"/>
      <c r="P79" s="2303"/>
      <c r="Q79" s="2303"/>
      <c r="R79" s="2303"/>
      <c r="S79" s="2303"/>
      <c r="T79" s="2303"/>
      <c r="U79" s="2303"/>
      <c r="V79" s="2303"/>
      <c r="W79" s="2303"/>
      <c r="X79" s="2303"/>
      <c r="Y79" s="2304"/>
      <c r="Z79" s="1670"/>
      <c r="AA79" s="1670"/>
      <c r="AB79" s="1670"/>
      <c r="AC79" s="1670"/>
      <c r="AD79" s="1670"/>
      <c r="AE79" s="1670"/>
      <c r="AF79" s="1670"/>
      <c r="AG79" s="1670"/>
      <c r="AH79" s="1670"/>
      <c r="AI79" s="1670"/>
      <c r="AJ79" s="1670"/>
      <c r="AK79" s="1670"/>
      <c r="AL79" s="1670"/>
      <c r="AM79" s="1670"/>
      <c r="AN79" s="1670"/>
      <c r="AO79" s="1670"/>
      <c r="AP79" s="1670"/>
      <c r="AQ79" s="1670"/>
      <c r="AR79" s="1670"/>
      <c r="AS79" s="1670"/>
      <c r="AT79" s="1670"/>
      <c r="AU79" s="1670"/>
    </row>
    <row r="80" spans="1:65" s="1042" customFormat="1" ht="18.75" customHeight="1" thickBot="1">
      <c r="A80" s="1683" t="s">
        <v>204</v>
      </c>
      <c r="B80" s="1653" t="s">
        <v>526</v>
      </c>
      <c r="C80" s="1654"/>
      <c r="D80" s="1655" t="s">
        <v>466</v>
      </c>
      <c r="E80" s="1656"/>
      <c r="F80" s="1657"/>
      <c r="G80" s="1658">
        <v>3</v>
      </c>
      <c r="H80" s="1659">
        <v>90</v>
      </c>
      <c r="I80" s="1659">
        <v>36</v>
      </c>
      <c r="J80" s="1660">
        <v>18</v>
      </c>
      <c r="K80" s="1660"/>
      <c r="L80" s="1660">
        <v>18</v>
      </c>
      <c r="M80" s="1661">
        <v>54</v>
      </c>
      <c r="N80" s="1662"/>
      <c r="O80" s="1663"/>
      <c r="P80" s="1664"/>
      <c r="Q80" s="1665"/>
      <c r="R80" s="1660">
        <v>2</v>
      </c>
      <c r="S80" s="1666">
        <v>2</v>
      </c>
      <c r="T80" s="1665"/>
      <c r="U80" s="1660"/>
      <c r="V80" s="1666"/>
      <c r="W80" s="1667"/>
      <c r="X80" s="1668"/>
      <c r="Y80" s="1669"/>
      <c r="AX80" s="544"/>
      <c r="AY80" s="646"/>
      <c r="AZ80" s="1264" t="s">
        <v>29</v>
      </c>
      <c r="BB80" s="1639"/>
      <c r="BC80" s="1639"/>
      <c r="BD80" s="1639"/>
      <c r="BE80" s="1639"/>
      <c r="BF80" s="1639"/>
      <c r="BG80" s="1639"/>
      <c r="BH80" s="1639"/>
      <c r="BI80" s="1639"/>
      <c r="BJ80" s="1639"/>
      <c r="BK80" s="1639"/>
      <c r="BL80" s="1639"/>
      <c r="BM80" s="1639"/>
    </row>
    <row r="81" spans="1:65" s="1042" customFormat="1" ht="18.75" customHeight="1">
      <c r="A81" s="1640"/>
      <c r="B81" s="1641" t="s">
        <v>431</v>
      </c>
      <c r="C81" s="1642"/>
      <c r="D81" s="1643" t="s">
        <v>466</v>
      </c>
      <c r="E81" s="1644"/>
      <c r="F81" s="1645"/>
      <c r="G81" s="1646">
        <v>3</v>
      </c>
      <c r="H81" s="1125">
        <v>90</v>
      </c>
      <c r="I81" s="1125">
        <v>36</v>
      </c>
      <c r="J81" s="1647">
        <v>18</v>
      </c>
      <c r="K81" s="1647"/>
      <c r="L81" s="1647">
        <v>18</v>
      </c>
      <c r="M81" s="1126">
        <v>54</v>
      </c>
      <c r="N81" s="1648"/>
      <c r="O81" s="1649"/>
      <c r="P81" s="1650"/>
      <c r="Q81" s="1651"/>
      <c r="R81" s="1647">
        <v>2</v>
      </c>
      <c r="S81" s="1652">
        <v>2</v>
      </c>
      <c r="T81" s="1651"/>
      <c r="U81" s="1647"/>
      <c r="V81" s="1652"/>
      <c r="W81" s="1120"/>
      <c r="X81" s="1127"/>
      <c r="Y81" s="1128"/>
      <c r="AX81" s="544"/>
      <c r="AY81" s="544"/>
      <c r="AZ81" s="1264" t="s">
        <v>30</v>
      </c>
      <c r="BA81" s="1042">
        <v>3</v>
      </c>
      <c r="BB81" s="1191"/>
      <c r="BC81" s="1191"/>
      <c r="BD81" s="1191"/>
      <c r="BE81" s="1191"/>
      <c r="BF81" s="1191"/>
      <c r="BG81" s="1191"/>
      <c r="BH81" s="1191"/>
      <c r="BI81" s="1191"/>
      <c r="BJ81" s="1191"/>
      <c r="BK81" s="1191"/>
      <c r="BL81" s="1191"/>
      <c r="BM81" s="1191"/>
    </row>
    <row r="82" spans="1:65" s="1042" customFormat="1" ht="18.75" customHeight="1">
      <c r="A82" s="1167"/>
      <c r="B82" s="1402" t="s">
        <v>432</v>
      </c>
      <c r="C82" s="1480"/>
      <c r="D82" s="1481" t="s">
        <v>466</v>
      </c>
      <c r="E82" s="1172"/>
      <c r="F82" s="1405"/>
      <c r="G82" s="1486">
        <v>3</v>
      </c>
      <c r="H82" s="1144">
        <v>90</v>
      </c>
      <c r="I82" s="1144">
        <v>36</v>
      </c>
      <c r="J82" s="1163"/>
      <c r="K82" s="1163"/>
      <c r="L82" s="1163">
        <v>36</v>
      </c>
      <c r="M82" s="1145">
        <v>54</v>
      </c>
      <c r="N82" s="1412"/>
      <c r="O82" s="1274"/>
      <c r="P82" s="1298"/>
      <c r="Q82" s="1371"/>
      <c r="R82" s="1163">
        <v>2</v>
      </c>
      <c r="S82" s="1372">
        <v>2</v>
      </c>
      <c r="T82" s="1371"/>
      <c r="U82" s="1163"/>
      <c r="V82" s="1372"/>
      <c r="W82" s="1041"/>
      <c r="X82" s="1039"/>
      <c r="Y82" s="1040"/>
      <c r="AY82" s="544"/>
      <c r="AZ82" s="1264" t="s">
        <v>31</v>
      </c>
      <c r="BA82" s="1042">
        <v>6</v>
      </c>
      <c r="BB82" s="1191"/>
      <c r="BC82" s="1191"/>
      <c r="BD82" s="1191"/>
      <c r="BE82" s="1191"/>
      <c r="BF82" s="1191"/>
      <c r="BG82" s="1191"/>
      <c r="BH82" s="1191"/>
      <c r="BI82" s="1191"/>
      <c r="BJ82" s="1191"/>
      <c r="BK82" s="1191"/>
      <c r="BL82" s="1191"/>
      <c r="BM82" s="1191"/>
    </row>
    <row r="83" spans="1:65" s="1042" customFormat="1" ht="21" customHeight="1">
      <c r="A83" s="1167"/>
      <c r="B83" s="1402" t="s">
        <v>42</v>
      </c>
      <c r="C83" s="1480"/>
      <c r="D83" s="1481" t="s">
        <v>466</v>
      </c>
      <c r="E83" s="1172"/>
      <c r="F83" s="1405"/>
      <c r="G83" s="1486">
        <v>3</v>
      </c>
      <c r="H83" s="1144">
        <v>90</v>
      </c>
      <c r="I83" s="1144">
        <v>36</v>
      </c>
      <c r="J83" s="1163">
        <v>18</v>
      </c>
      <c r="K83" s="1163"/>
      <c r="L83" s="1163">
        <v>18</v>
      </c>
      <c r="M83" s="1145">
        <v>54</v>
      </c>
      <c r="N83" s="1412"/>
      <c r="O83" s="1274"/>
      <c r="P83" s="1298"/>
      <c r="Q83" s="1371"/>
      <c r="R83" s="1163">
        <v>2</v>
      </c>
      <c r="S83" s="1372">
        <v>2</v>
      </c>
      <c r="T83" s="1371"/>
      <c r="U83" s="1163"/>
      <c r="V83" s="1372"/>
      <c r="W83" s="1041"/>
      <c r="X83" s="1039"/>
      <c r="Y83" s="1040"/>
      <c r="AZ83" s="1264" t="s">
        <v>32</v>
      </c>
      <c r="BB83" s="1191"/>
      <c r="BC83" s="1191"/>
      <c r="BD83" s="1191"/>
      <c r="BE83" s="1191"/>
      <c r="BF83" s="1191"/>
      <c r="BG83" s="1191"/>
      <c r="BH83" s="1191"/>
      <c r="BI83" s="1191"/>
      <c r="BJ83" s="1191"/>
      <c r="BK83" s="1191"/>
      <c r="BL83" s="1191"/>
      <c r="BM83" s="1191"/>
    </row>
    <row r="84" spans="1:65" s="1417" customFormat="1" ht="18.75" customHeight="1">
      <c r="A84" s="1167"/>
      <c r="B84" s="1402" t="s">
        <v>439</v>
      </c>
      <c r="C84" s="1480"/>
      <c r="D84" s="1481" t="s">
        <v>466</v>
      </c>
      <c r="E84" s="1172"/>
      <c r="F84" s="1405"/>
      <c r="G84" s="1486">
        <v>3</v>
      </c>
      <c r="H84" s="1144">
        <v>90</v>
      </c>
      <c r="I84" s="1144">
        <v>36</v>
      </c>
      <c r="J84" s="1163">
        <v>18</v>
      </c>
      <c r="K84" s="1163"/>
      <c r="L84" s="1163">
        <v>18</v>
      </c>
      <c r="M84" s="1145">
        <v>54</v>
      </c>
      <c r="N84" s="1412"/>
      <c r="O84" s="1274"/>
      <c r="P84" s="1298"/>
      <c r="Q84" s="1371"/>
      <c r="R84" s="1163">
        <v>2</v>
      </c>
      <c r="S84" s="1372">
        <v>2</v>
      </c>
      <c r="T84" s="1371"/>
      <c r="U84" s="1163"/>
      <c r="V84" s="1372"/>
      <c r="W84" s="1414"/>
      <c r="X84" s="1413"/>
      <c r="Y84" s="1415"/>
      <c r="BA84" s="1417">
        <f>SUM(BA80:BA83)</f>
        <v>9</v>
      </c>
      <c r="BB84" s="1191"/>
      <c r="BC84" s="1191"/>
      <c r="BD84" s="1191"/>
      <c r="BE84" s="1191"/>
      <c r="BF84" s="1191"/>
      <c r="BG84" s="1191"/>
      <c r="BH84" s="1191"/>
      <c r="BI84" s="1191"/>
      <c r="BJ84" s="1191"/>
      <c r="BK84" s="1191"/>
      <c r="BL84" s="1191"/>
      <c r="BM84" s="1191"/>
    </row>
    <row r="85" spans="1:65" s="603" customFormat="1" ht="18.75" customHeight="1">
      <c r="A85" s="1400"/>
      <c r="B85" s="1404" t="s">
        <v>442</v>
      </c>
      <c r="C85" s="1406"/>
      <c r="D85" s="1399" t="s">
        <v>466</v>
      </c>
      <c r="E85" s="1399"/>
      <c r="F85" s="1407"/>
      <c r="G85" s="1410" t="s">
        <v>532</v>
      </c>
      <c r="H85" s="1409" t="s">
        <v>533</v>
      </c>
      <c r="I85" s="1409" t="s">
        <v>534</v>
      </c>
      <c r="J85" s="1409" t="s">
        <v>535</v>
      </c>
      <c r="K85" s="1409"/>
      <c r="L85" s="1409" t="s">
        <v>535</v>
      </c>
      <c r="M85" s="1411" t="s">
        <v>536</v>
      </c>
      <c r="N85" s="1410"/>
      <c r="O85" s="1409"/>
      <c r="P85" s="1411"/>
      <c r="Q85" s="1410"/>
      <c r="R85" s="1409" t="s">
        <v>220</v>
      </c>
      <c r="S85" s="1411" t="s">
        <v>220</v>
      </c>
      <c r="T85" s="1410"/>
      <c r="U85" s="1409"/>
      <c r="V85" s="1411"/>
      <c r="W85" s="297"/>
      <c r="X85" s="16"/>
      <c r="Y85" s="298"/>
      <c r="BB85" s="552"/>
      <c r="BC85" s="552"/>
      <c r="BD85" s="552"/>
      <c r="BE85" s="552"/>
      <c r="BF85" s="552"/>
      <c r="BG85" s="552"/>
      <c r="BH85" s="552"/>
      <c r="BI85" s="552"/>
      <c r="BJ85" s="552"/>
      <c r="BK85" s="552"/>
      <c r="BL85" s="552"/>
      <c r="BM85" s="552"/>
    </row>
    <row r="86" spans="1:65" s="1042" customFormat="1" ht="18.75" customHeight="1">
      <c r="A86" s="1277"/>
      <c r="B86" s="1288" t="s">
        <v>429</v>
      </c>
      <c r="C86" s="297"/>
      <c r="D86" s="12" t="s">
        <v>466</v>
      </c>
      <c r="E86" s="12"/>
      <c r="F86" s="1297"/>
      <c r="G86" s="1281">
        <v>3</v>
      </c>
      <c r="H86" s="1279">
        <v>90</v>
      </c>
      <c r="I86" s="1279">
        <v>36</v>
      </c>
      <c r="J86" s="1279">
        <v>18</v>
      </c>
      <c r="K86" s="1279"/>
      <c r="L86" s="1279">
        <v>18</v>
      </c>
      <c r="M86" s="1280">
        <v>54</v>
      </c>
      <c r="N86" s="297"/>
      <c r="O86" s="16"/>
      <c r="P86" s="298"/>
      <c r="Q86" s="1281"/>
      <c r="R86" s="1279">
        <v>2</v>
      </c>
      <c r="S86" s="1280">
        <v>2</v>
      </c>
      <c r="T86" s="1282"/>
      <c r="U86" s="1279"/>
      <c r="V86" s="1280"/>
      <c r="W86" s="297"/>
      <c r="X86" s="1026"/>
      <c r="Y86" s="1416"/>
      <c r="BB86" s="1191"/>
      <c r="BC86" s="1191"/>
      <c r="BD86" s="1191"/>
      <c r="BE86" s="1191"/>
      <c r="BF86" s="1191"/>
      <c r="BG86" s="1191"/>
      <c r="BH86" s="1191"/>
      <c r="BI86" s="1191"/>
      <c r="BJ86" s="1191"/>
      <c r="BK86" s="1191"/>
      <c r="BL86" s="1191"/>
      <c r="BM86" s="1191"/>
    </row>
    <row r="87" spans="1:65" s="1042" customFormat="1" ht="18.75" customHeight="1">
      <c r="A87" s="1277"/>
      <c r="B87" s="1296" t="s">
        <v>53</v>
      </c>
      <c r="C87" s="297"/>
      <c r="D87" s="12" t="s">
        <v>466</v>
      </c>
      <c r="E87" s="12"/>
      <c r="F87" s="1297"/>
      <c r="G87" s="1281">
        <v>3</v>
      </c>
      <c r="H87" s="1279">
        <v>90</v>
      </c>
      <c r="I87" s="1279">
        <v>36</v>
      </c>
      <c r="J87" s="1279">
        <v>18</v>
      </c>
      <c r="K87" s="1279"/>
      <c r="L87" s="1279">
        <v>18</v>
      </c>
      <c r="M87" s="1280">
        <v>54</v>
      </c>
      <c r="N87" s="297"/>
      <c r="O87" s="16"/>
      <c r="P87" s="298"/>
      <c r="Q87" s="1281"/>
      <c r="R87" s="1279">
        <v>2</v>
      </c>
      <c r="S87" s="1280">
        <v>2</v>
      </c>
      <c r="T87" s="1282"/>
      <c r="U87" s="1279"/>
      <c r="V87" s="1280"/>
      <c r="W87" s="297"/>
      <c r="X87" s="16"/>
      <c r="Y87" s="298"/>
      <c r="BB87" s="1191"/>
      <c r="BC87" s="1191"/>
      <c r="BD87" s="1191"/>
      <c r="BE87" s="1191"/>
      <c r="BF87" s="1191"/>
      <c r="BG87" s="1191"/>
      <c r="BH87" s="1191"/>
      <c r="BI87" s="1191"/>
      <c r="BJ87" s="1191"/>
      <c r="BK87" s="1191"/>
      <c r="BL87" s="1191"/>
      <c r="BM87" s="1191"/>
    </row>
    <row r="88" spans="1:47" ht="18.75" customHeight="1" thickBot="1">
      <c r="A88" s="1401"/>
      <c r="B88" s="1403" t="s">
        <v>527</v>
      </c>
      <c r="C88" s="1310"/>
      <c r="D88" s="1305"/>
      <c r="E88" s="1305"/>
      <c r="F88" s="1408"/>
      <c r="G88" s="1304">
        <v>3</v>
      </c>
      <c r="H88" s="1305">
        <v>90</v>
      </c>
      <c r="I88" s="1305"/>
      <c r="J88" s="1305"/>
      <c r="K88" s="1305"/>
      <c r="L88" s="1305"/>
      <c r="M88" s="1306"/>
      <c r="N88" s="1310"/>
      <c r="O88" s="1311"/>
      <c r="P88" s="1312"/>
      <c r="Q88" s="1304"/>
      <c r="R88" s="1305"/>
      <c r="S88" s="1313"/>
      <c r="T88" s="1314"/>
      <c r="U88" s="1305"/>
      <c r="V88" s="1306"/>
      <c r="W88" s="471"/>
      <c r="X88" s="25"/>
      <c r="Y88" s="458"/>
      <c r="AU88" s="544"/>
    </row>
    <row r="89" spans="1:65" s="1042" customFormat="1" ht="18.75" customHeight="1" thickBot="1">
      <c r="A89" s="1684" t="s">
        <v>210</v>
      </c>
      <c r="B89" s="1678" t="s">
        <v>528</v>
      </c>
      <c r="C89" s="1679"/>
      <c r="D89" s="1432">
        <v>5</v>
      </c>
      <c r="E89" s="1432"/>
      <c r="F89" s="1680"/>
      <c r="G89" s="1438">
        <v>3</v>
      </c>
      <c r="H89" s="1432">
        <v>90</v>
      </c>
      <c r="I89" s="1432">
        <v>30</v>
      </c>
      <c r="J89" s="1432">
        <v>15</v>
      </c>
      <c r="K89" s="1432"/>
      <c r="L89" s="1432">
        <v>15</v>
      </c>
      <c r="M89" s="1439">
        <v>60</v>
      </c>
      <c r="N89" s="1679"/>
      <c r="O89" s="1681"/>
      <c r="P89" s="1680"/>
      <c r="Q89" s="1438"/>
      <c r="R89" s="1432"/>
      <c r="S89" s="1439"/>
      <c r="T89" s="1438">
        <v>2</v>
      </c>
      <c r="U89" s="1432"/>
      <c r="V89" s="1439"/>
      <c r="W89" s="1442"/>
      <c r="X89" s="1443"/>
      <c r="Y89" s="1444"/>
      <c r="BB89" s="1191"/>
      <c r="BC89" s="1191"/>
      <c r="BD89" s="1191"/>
      <c r="BE89" s="1191"/>
      <c r="BF89" s="1191"/>
      <c r="BG89" s="1191"/>
      <c r="BH89" s="1191"/>
      <c r="BI89" s="1191"/>
      <c r="BJ89" s="1191"/>
      <c r="BK89" s="1191"/>
      <c r="BL89" s="1191"/>
      <c r="BM89" s="1191"/>
    </row>
    <row r="90" spans="1:65" s="1042" customFormat="1" ht="18.75" customHeight="1">
      <c r="A90" s="1284"/>
      <c r="B90" s="1671" t="s">
        <v>432</v>
      </c>
      <c r="C90" s="1672"/>
      <c r="D90" s="1673">
        <v>5</v>
      </c>
      <c r="E90" s="1673"/>
      <c r="F90" s="1674"/>
      <c r="G90" s="1675">
        <v>3</v>
      </c>
      <c r="H90" s="1673">
        <v>90</v>
      </c>
      <c r="I90" s="1673">
        <v>30</v>
      </c>
      <c r="J90" s="1673"/>
      <c r="K90" s="1673"/>
      <c r="L90" s="1673">
        <v>30</v>
      </c>
      <c r="M90" s="1676">
        <v>60</v>
      </c>
      <c r="N90" s="1672"/>
      <c r="O90" s="1677"/>
      <c r="P90" s="1674"/>
      <c r="Q90" s="1675"/>
      <c r="R90" s="1673"/>
      <c r="S90" s="1676"/>
      <c r="T90" s="1675">
        <v>2</v>
      </c>
      <c r="U90" s="1673"/>
      <c r="V90" s="1674"/>
      <c r="W90" s="425"/>
      <c r="X90" s="424"/>
      <c r="Y90" s="426"/>
      <c r="BB90" s="1191"/>
      <c r="BC90" s="1191"/>
      <c r="BD90" s="1191"/>
      <c r="BE90" s="1191"/>
      <c r="BF90" s="1191"/>
      <c r="BG90" s="1191"/>
      <c r="BH90" s="1191"/>
      <c r="BI90" s="1191"/>
      <c r="BJ90" s="1191"/>
      <c r="BK90" s="1191"/>
      <c r="BL90" s="1191"/>
      <c r="BM90" s="1191"/>
    </row>
    <row r="91" spans="1:65" s="1042" customFormat="1" ht="18.75" customHeight="1">
      <c r="A91" s="1277"/>
      <c r="B91" s="1418" t="s">
        <v>197</v>
      </c>
      <c r="C91" s="1307"/>
      <c r="D91" s="1279">
        <v>5</v>
      </c>
      <c r="E91" s="1279"/>
      <c r="F91" s="1308"/>
      <c r="G91" s="1281">
        <v>3</v>
      </c>
      <c r="H91" s="1279">
        <v>90</v>
      </c>
      <c r="I91" s="1279">
        <v>30</v>
      </c>
      <c r="J91" s="1279">
        <v>20</v>
      </c>
      <c r="K91" s="1279"/>
      <c r="L91" s="1279">
        <v>10</v>
      </c>
      <c r="M91" s="1280">
        <v>60</v>
      </c>
      <c r="N91" s="1307"/>
      <c r="O91" s="1301"/>
      <c r="P91" s="1308"/>
      <c r="Q91" s="1281"/>
      <c r="R91" s="1279"/>
      <c r="S91" s="1280"/>
      <c r="T91" s="1281">
        <v>2</v>
      </c>
      <c r="U91" s="1279"/>
      <c r="V91" s="1280"/>
      <c r="W91" s="297"/>
      <c r="X91" s="16"/>
      <c r="Y91" s="298"/>
      <c r="AW91" s="1445" t="e">
        <f>G76+G103+#REF!</f>
        <v>#REF!</v>
      </c>
      <c r="BB91" s="1191"/>
      <c r="BC91" s="1191"/>
      <c r="BD91" s="1191"/>
      <c r="BE91" s="1191"/>
      <c r="BF91" s="1191"/>
      <c r="BG91" s="1191"/>
      <c r="BH91" s="1191"/>
      <c r="BI91" s="1191"/>
      <c r="BJ91" s="1191"/>
      <c r="BK91" s="1191"/>
      <c r="BL91" s="1191"/>
      <c r="BM91" s="1191"/>
    </row>
    <row r="92" spans="1:65" s="1042" customFormat="1" ht="18.75" customHeight="1">
      <c r="A92" s="1277"/>
      <c r="B92" s="1418" t="s">
        <v>112</v>
      </c>
      <c r="C92" s="1307"/>
      <c r="D92" s="1279">
        <v>5</v>
      </c>
      <c r="E92" s="1279"/>
      <c r="F92" s="1308"/>
      <c r="G92" s="1281">
        <v>3</v>
      </c>
      <c r="H92" s="1279">
        <v>90</v>
      </c>
      <c r="I92" s="1279">
        <v>30</v>
      </c>
      <c r="J92" s="1279">
        <v>20</v>
      </c>
      <c r="K92" s="1279"/>
      <c r="L92" s="1279">
        <v>10</v>
      </c>
      <c r="M92" s="1280">
        <v>60</v>
      </c>
      <c r="N92" s="1307"/>
      <c r="O92" s="1301"/>
      <c r="P92" s="1308"/>
      <c r="Q92" s="1281"/>
      <c r="R92" s="1279"/>
      <c r="S92" s="1280"/>
      <c r="T92" s="1281">
        <v>2</v>
      </c>
      <c r="U92" s="1279"/>
      <c r="V92" s="1280"/>
      <c r="W92" s="297"/>
      <c r="X92" s="16"/>
      <c r="Y92" s="298"/>
      <c r="BB92" s="1191"/>
      <c r="BC92" s="1191"/>
      <c r="BD92" s="1191"/>
      <c r="BE92" s="1191"/>
      <c r="BF92" s="1191"/>
      <c r="BG92" s="1191"/>
      <c r="BH92" s="1191"/>
      <c r="BI92" s="1191"/>
      <c r="BJ92" s="1191"/>
      <c r="BK92" s="1191"/>
      <c r="BL92" s="1191"/>
      <c r="BM92" s="1191"/>
    </row>
    <row r="93" spans="1:65" s="1042" customFormat="1" ht="18.75" customHeight="1">
      <c r="A93" s="1277"/>
      <c r="B93" s="1418" t="s">
        <v>529</v>
      </c>
      <c r="C93" s="1307"/>
      <c r="D93" s="1279">
        <v>5</v>
      </c>
      <c r="E93" s="1279"/>
      <c r="F93" s="1308"/>
      <c r="G93" s="1302">
        <v>3</v>
      </c>
      <c r="H93" s="1279">
        <v>90</v>
      </c>
      <c r="I93" s="1279">
        <v>30</v>
      </c>
      <c r="J93" s="1279">
        <v>20</v>
      </c>
      <c r="K93" s="1279"/>
      <c r="L93" s="1279">
        <v>10</v>
      </c>
      <c r="M93" s="1280">
        <v>60</v>
      </c>
      <c r="N93" s="1307"/>
      <c r="O93" s="1301"/>
      <c r="P93" s="1308"/>
      <c r="Q93" s="1281"/>
      <c r="R93" s="1279"/>
      <c r="S93" s="1280"/>
      <c r="T93" s="1281">
        <v>2</v>
      </c>
      <c r="U93" s="1279"/>
      <c r="V93" s="1280"/>
      <c r="W93" s="297"/>
      <c r="X93" s="16"/>
      <c r="Y93" s="298"/>
      <c r="BB93" s="1191"/>
      <c r="BC93" s="1191"/>
      <c r="BD93" s="1191"/>
      <c r="BE93" s="1191"/>
      <c r="BF93" s="1191"/>
      <c r="BG93" s="1191"/>
      <c r="BH93" s="1191"/>
      <c r="BI93" s="1191"/>
      <c r="BJ93" s="1191"/>
      <c r="BK93" s="1191"/>
      <c r="BL93" s="1191"/>
      <c r="BM93" s="1191"/>
    </row>
    <row r="94" spans="1:65" s="1042" customFormat="1" ht="18.75" customHeight="1" thickBot="1">
      <c r="A94" s="1401"/>
      <c r="B94" s="1419" t="s">
        <v>527</v>
      </c>
      <c r="C94" s="1314"/>
      <c r="D94" s="1305"/>
      <c r="E94" s="1305"/>
      <c r="F94" s="1313"/>
      <c r="G94" s="1304">
        <v>3</v>
      </c>
      <c r="H94" s="1305">
        <v>90</v>
      </c>
      <c r="I94" s="1305"/>
      <c r="J94" s="1305"/>
      <c r="K94" s="1305"/>
      <c r="L94" s="1305"/>
      <c r="M94" s="1306"/>
      <c r="N94" s="1314"/>
      <c r="O94" s="1420"/>
      <c r="P94" s="1313"/>
      <c r="Q94" s="1304"/>
      <c r="R94" s="1305"/>
      <c r="S94" s="1306"/>
      <c r="T94" s="1304"/>
      <c r="U94" s="1305"/>
      <c r="V94" s="1306"/>
      <c r="W94" s="471"/>
      <c r="X94" s="25"/>
      <c r="Y94" s="458"/>
      <c r="BB94" s="1191"/>
      <c r="BC94" s="1191"/>
      <c r="BD94" s="1191"/>
      <c r="BE94" s="1191"/>
      <c r="BF94" s="1191"/>
      <c r="BG94" s="1191"/>
      <c r="BH94" s="1191"/>
      <c r="BI94" s="1191"/>
      <c r="BJ94" s="1191"/>
      <c r="BK94" s="1191"/>
      <c r="BL94" s="1191"/>
      <c r="BM94" s="1191"/>
    </row>
    <row r="95" spans="1:65" s="1042" customFormat="1" ht="18.75" customHeight="1" thickBot="1">
      <c r="A95" s="1684" t="s">
        <v>211</v>
      </c>
      <c r="B95" s="1682" t="s">
        <v>530</v>
      </c>
      <c r="C95" s="1679"/>
      <c r="D95" s="1432" t="s">
        <v>468</v>
      </c>
      <c r="E95" s="1432"/>
      <c r="F95" s="1680"/>
      <c r="G95" s="1438">
        <v>3</v>
      </c>
      <c r="H95" s="1432">
        <v>90</v>
      </c>
      <c r="I95" s="1432">
        <v>36</v>
      </c>
      <c r="J95" s="1432">
        <v>18</v>
      </c>
      <c r="K95" s="1432"/>
      <c r="L95" s="1432">
        <v>18</v>
      </c>
      <c r="M95" s="1439">
        <v>54</v>
      </c>
      <c r="N95" s="1679"/>
      <c r="O95" s="1681"/>
      <c r="P95" s="1680"/>
      <c r="Q95" s="1438"/>
      <c r="R95" s="1432"/>
      <c r="S95" s="1439"/>
      <c r="T95" s="1438"/>
      <c r="U95" s="1432">
        <v>2</v>
      </c>
      <c r="V95" s="1439">
        <v>2</v>
      </c>
      <c r="W95" s="1442"/>
      <c r="X95" s="1443"/>
      <c r="Y95" s="1444"/>
      <c r="BB95" s="1191"/>
      <c r="BC95" s="1191"/>
      <c r="BD95" s="1191"/>
      <c r="BE95" s="1191"/>
      <c r="BF95" s="1191"/>
      <c r="BG95" s="1191"/>
      <c r="BH95" s="1191"/>
      <c r="BI95" s="1191"/>
      <c r="BJ95" s="1191"/>
      <c r="BK95" s="1191"/>
      <c r="BL95" s="1191"/>
      <c r="BM95" s="1191"/>
    </row>
    <row r="96" spans="1:65" s="1042" customFormat="1" ht="18.75" customHeight="1">
      <c r="A96" s="1284"/>
      <c r="B96" s="1671" t="s">
        <v>430</v>
      </c>
      <c r="C96" s="1672"/>
      <c r="D96" s="1673" t="s">
        <v>468</v>
      </c>
      <c r="E96" s="1673"/>
      <c r="F96" s="1674"/>
      <c r="G96" s="1675">
        <v>3</v>
      </c>
      <c r="H96" s="1673">
        <v>90</v>
      </c>
      <c r="I96" s="1673">
        <v>36</v>
      </c>
      <c r="J96" s="1673">
        <v>18</v>
      </c>
      <c r="K96" s="1673"/>
      <c r="L96" s="1673">
        <v>18</v>
      </c>
      <c r="M96" s="1676">
        <v>54</v>
      </c>
      <c r="N96" s="1672"/>
      <c r="O96" s="1677"/>
      <c r="P96" s="1674"/>
      <c r="Q96" s="1675"/>
      <c r="R96" s="1673"/>
      <c r="S96" s="1676"/>
      <c r="T96" s="1675"/>
      <c r="U96" s="1673">
        <v>2</v>
      </c>
      <c r="V96" s="1676">
        <v>2</v>
      </c>
      <c r="W96" s="425"/>
      <c r="X96" s="424"/>
      <c r="Y96" s="426"/>
      <c r="BB96" s="1191"/>
      <c r="BC96" s="1191"/>
      <c r="BD96" s="1191"/>
      <c r="BE96" s="1191"/>
      <c r="BF96" s="1191"/>
      <c r="BG96" s="1191"/>
      <c r="BH96" s="1191"/>
      <c r="BI96" s="1191"/>
      <c r="BJ96" s="1191"/>
      <c r="BK96" s="1191"/>
      <c r="BL96" s="1191"/>
      <c r="BM96" s="1191"/>
    </row>
    <row r="97" spans="1:47" ht="18.75" customHeight="1">
      <c r="A97" s="1277"/>
      <c r="B97" s="1421" t="s">
        <v>432</v>
      </c>
      <c r="C97" s="1299"/>
      <c r="D97" s="1279" t="s">
        <v>468</v>
      </c>
      <c r="E97" s="1279"/>
      <c r="F97" s="1300"/>
      <c r="G97" s="1281">
        <v>3</v>
      </c>
      <c r="H97" s="1279">
        <v>90</v>
      </c>
      <c r="I97" s="1279">
        <v>36</v>
      </c>
      <c r="J97" s="1279"/>
      <c r="K97" s="1279"/>
      <c r="L97" s="1279">
        <v>36</v>
      </c>
      <c r="M97" s="1280">
        <v>54</v>
      </c>
      <c r="N97" s="1299"/>
      <c r="O97" s="1285"/>
      <c r="P97" s="1309"/>
      <c r="Q97" s="1281"/>
      <c r="R97" s="1279"/>
      <c r="S97" s="1280"/>
      <c r="T97" s="1281"/>
      <c r="U97" s="1279">
        <v>2</v>
      </c>
      <c r="V97" s="1280">
        <v>2</v>
      </c>
      <c r="W97" s="297"/>
      <c r="X97" s="16"/>
      <c r="Y97" s="298"/>
      <c r="AU97" s="544"/>
    </row>
    <row r="98" spans="1:47" ht="21.75" customHeight="1">
      <c r="A98" s="1277"/>
      <c r="B98" s="1422" t="s">
        <v>85</v>
      </c>
      <c r="C98" s="1278"/>
      <c r="D98" s="12" t="s">
        <v>468</v>
      </c>
      <c r="E98" s="12"/>
      <c r="F98" s="540"/>
      <c r="G98" s="1303">
        <v>3</v>
      </c>
      <c r="H98" s="1279">
        <v>90</v>
      </c>
      <c r="I98" s="1279">
        <v>36</v>
      </c>
      <c r="J98" s="1279">
        <v>18</v>
      </c>
      <c r="K98" s="1279"/>
      <c r="L98" s="1279">
        <v>18</v>
      </c>
      <c r="M98" s="1280">
        <v>54</v>
      </c>
      <c r="N98" s="1278"/>
      <c r="O98" s="12"/>
      <c r="P98" s="540"/>
      <c r="Q98" s="1281"/>
      <c r="R98" s="1279"/>
      <c r="S98" s="1280"/>
      <c r="T98" s="1282"/>
      <c r="U98" s="1283">
        <v>2</v>
      </c>
      <c r="V98" s="1280">
        <v>2</v>
      </c>
      <c r="W98" s="297"/>
      <c r="X98" s="16"/>
      <c r="Y98" s="298"/>
      <c r="AU98" s="544"/>
    </row>
    <row r="99" spans="1:47" ht="18.75" customHeight="1">
      <c r="A99" s="1277"/>
      <c r="B99" s="1421" t="s">
        <v>89</v>
      </c>
      <c r="C99" s="1299"/>
      <c r="D99" s="1279" t="s">
        <v>468</v>
      </c>
      <c r="E99" s="1279"/>
      <c r="F99" s="1280"/>
      <c r="G99" s="1281">
        <v>3</v>
      </c>
      <c r="H99" s="1279">
        <v>90</v>
      </c>
      <c r="I99" s="1279">
        <v>36</v>
      </c>
      <c r="J99" s="1279">
        <v>18</v>
      </c>
      <c r="K99" s="1279"/>
      <c r="L99" s="1279">
        <v>18</v>
      </c>
      <c r="M99" s="1280">
        <v>54</v>
      </c>
      <c r="N99" s="1299"/>
      <c r="O99" s="1285"/>
      <c r="P99" s="1309"/>
      <c r="Q99" s="1281"/>
      <c r="R99" s="1279"/>
      <c r="S99" s="1280"/>
      <c r="T99" s="1281"/>
      <c r="U99" s="1279">
        <v>2</v>
      </c>
      <c r="V99" s="1280">
        <v>2</v>
      </c>
      <c r="W99" s="297"/>
      <c r="X99" s="16"/>
      <c r="Y99" s="298"/>
      <c r="AU99" s="544"/>
    </row>
    <row r="100" spans="1:47" ht="18.75" customHeight="1">
      <c r="A100" s="1277"/>
      <c r="B100" s="1423" t="s">
        <v>445</v>
      </c>
      <c r="C100" s="1299"/>
      <c r="D100" s="1279" t="s">
        <v>468</v>
      </c>
      <c r="E100" s="1279"/>
      <c r="F100" s="1280"/>
      <c r="G100" s="1281">
        <v>3</v>
      </c>
      <c r="H100" s="1279">
        <v>90</v>
      </c>
      <c r="I100" s="1279">
        <v>36</v>
      </c>
      <c r="J100" s="1279">
        <v>18</v>
      </c>
      <c r="K100" s="1279"/>
      <c r="L100" s="1279">
        <v>18</v>
      </c>
      <c r="M100" s="1280">
        <v>54</v>
      </c>
      <c r="N100" s="1299"/>
      <c r="O100" s="1285"/>
      <c r="P100" s="1309"/>
      <c r="Q100" s="1281"/>
      <c r="R100" s="1279"/>
      <c r="S100" s="1280"/>
      <c r="T100" s="1281"/>
      <c r="U100" s="1279">
        <v>2</v>
      </c>
      <c r="V100" s="1280">
        <v>2</v>
      </c>
      <c r="W100" s="297"/>
      <c r="X100" s="16"/>
      <c r="Y100" s="298"/>
      <c r="AU100" s="544"/>
    </row>
    <row r="101" spans="1:47" ht="18.75" customHeight="1">
      <c r="A101" s="1277"/>
      <c r="B101" s="1423" t="s">
        <v>54</v>
      </c>
      <c r="C101" s="1299"/>
      <c r="D101" s="1279" t="s">
        <v>468</v>
      </c>
      <c r="E101" s="1279"/>
      <c r="F101" s="1280"/>
      <c r="G101" s="1281">
        <v>3</v>
      </c>
      <c r="H101" s="1279">
        <v>90</v>
      </c>
      <c r="I101" s="1279">
        <v>36</v>
      </c>
      <c r="J101" s="1279">
        <v>18</v>
      </c>
      <c r="K101" s="1279"/>
      <c r="L101" s="1279">
        <v>18</v>
      </c>
      <c r="M101" s="1280">
        <v>54</v>
      </c>
      <c r="N101" s="1299"/>
      <c r="O101" s="1285"/>
      <c r="P101" s="1309"/>
      <c r="Q101" s="1281"/>
      <c r="R101" s="1279"/>
      <c r="S101" s="1280"/>
      <c r="T101" s="1281"/>
      <c r="U101" s="1279">
        <v>2</v>
      </c>
      <c r="V101" s="1280">
        <v>2</v>
      </c>
      <c r="W101" s="297"/>
      <c r="X101" s="16"/>
      <c r="Y101" s="298"/>
      <c r="AU101" s="544"/>
    </row>
    <row r="102" spans="1:47" ht="18.75" customHeight="1" thickBot="1">
      <c r="A102" s="1401"/>
      <c r="B102" s="1424" t="s">
        <v>527</v>
      </c>
      <c r="C102" s="1428"/>
      <c r="D102" s="1429"/>
      <c r="E102" s="1429"/>
      <c r="F102" s="1430"/>
      <c r="G102" s="1425">
        <v>3</v>
      </c>
      <c r="H102" s="1426">
        <v>90</v>
      </c>
      <c r="I102" s="1426"/>
      <c r="J102" s="1426"/>
      <c r="K102" s="1426"/>
      <c r="L102" s="1426"/>
      <c r="M102" s="1427"/>
      <c r="N102" s="1310"/>
      <c r="O102" s="1311"/>
      <c r="P102" s="1312"/>
      <c r="Q102" s="1304"/>
      <c r="R102" s="1305"/>
      <c r="S102" s="1306"/>
      <c r="T102" s="1304"/>
      <c r="U102" s="1305"/>
      <c r="V102" s="1306"/>
      <c r="W102" s="1440"/>
      <c r="X102" s="171"/>
      <c r="Y102" s="1441"/>
      <c r="AU102" s="544"/>
    </row>
    <row r="103" spans="1:65" s="1264" customFormat="1" ht="18.75" customHeight="1" thickBot="1">
      <c r="A103" s="2293" t="s">
        <v>531</v>
      </c>
      <c r="B103" s="2294"/>
      <c r="C103" s="1431"/>
      <c r="D103" s="1432"/>
      <c r="E103" s="1432"/>
      <c r="F103" s="1433"/>
      <c r="G103" s="1434">
        <f>G80+G89+G95</f>
        <v>9</v>
      </c>
      <c r="H103" s="1434">
        <f aca="true" t="shared" si="39" ref="H103:M103">H80+H89+H95</f>
        <v>270</v>
      </c>
      <c r="I103" s="1434">
        <f t="shared" si="39"/>
        <v>102</v>
      </c>
      <c r="J103" s="1434">
        <f t="shared" si="39"/>
        <v>51</v>
      </c>
      <c r="K103" s="1434">
        <f t="shared" si="39"/>
        <v>0</v>
      </c>
      <c r="L103" s="1434">
        <f t="shared" si="39"/>
        <v>51</v>
      </c>
      <c r="M103" s="1435">
        <f t="shared" si="39"/>
        <v>168</v>
      </c>
      <c r="N103" s="1431"/>
      <c r="O103" s="1436"/>
      <c r="P103" s="1437"/>
      <c r="Q103" s="1438"/>
      <c r="R103" s="1432">
        <v>2</v>
      </c>
      <c r="S103" s="1439">
        <v>2</v>
      </c>
      <c r="T103" s="1438">
        <v>2</v>
      </c>
      <c r="U103" s="1432">
        <v>2</v>
      </c>
      <c r="V103" s="1439">
        <v>2</v>
      </c>
      <c r="W103" s="1442"/>
      <c r="X103" s="1443"/>
      <c r="Y103" s="1444"/>
      <c r="BB103" s="1456"/>
      <c r="BC103" s="1456"/>
      <c r="BD103" s="1456"/>
      <c r="BE103" s="1456"/>
      <c r="BF103" s="1456"/>
      <c r="BG103" s="1456"/>
      <c r="BH103" s="1456"/>
      <c r="BI103" s="1456"/>
      <c r="BJ103" s="1456"/>
      <c r="BK103" s="1456"/>
      <c r="BL103" s="1456"/>
      <c r="BM103" s="1456"/>
    </row>
    <row r="104" spans="1:25" ht="21" customHeight="1" thickBot="1">
      <c r="A104" s="2289" t="s">
        <v>550</v>
      </c>
      <c r="B104" s="2290"/>
      <c r="C104" s="2290"/>
      <c r="D104" s="2290"/>
      <c r="E104" s="2290"/>
      <c r="F104" s="2290"/>
      <c r="G104" s="2291"/>
      <c r="H104" s="2291"/>
      <c r="I104" s="2291"/>
      <c r="J104" s="2291"/>
      <c r="K104" s="2291"/>
      <c r="L104" s="2291"/>
      <c r="M104" s="2291"/>
      <c r="N104" s="2290"/>
      <c r="O104" s="2290"/>
      <c r="P104" s="2290"/>
      <c r="Q104" s="2290"/>
      <c r="R104" s="2290"/>
      <c r="S104" s="2290"/>
      <c r="T104" s="2290"/>
      <c r="U104" s="2290"/>
      <c r="V104" s="2290"/>
      <c r="W104" s="2290"/>
      <c r="X104" s="2290"/>
      <c r="Y104" s="2292"/>
    </row>
    <row r="105" spans="1:25" ht="21" customHeight="1" thickBot="1">
      <c r="A105" s="2305" t="s">
        <v>599</v>
      </c>
      <c r="B105" s="2306"/>
      <c r="C105" s="2306"/>
      <c r="D105" s="2306"/>
      <c r="E105" s="2306"/>
      <c r="F105" s="2306"/>
      <c r="G105" s="2306"/>
      <c r="H105" s="2306"/>
      <c r="I105" s="2306"/>
      <c r="J105" s="2306"/>
      <c r="K105" s="2306"/>
      <c r="L105" s="2306"/>
      <c r="M105" s="2306"/>
      <c r="N105" s="2306"/>
      <c r="O105" s="2306"/>
      <c r="P105" s="2306"/>
      <c r="Q105" s="2306"/>
      <c r="R105" s="2306"/>
      <c r="S105" s="2306"/>
      <c r="T105" s="2306"/>
      <c r="U105" s="2306"/>
      <c r="V105" s="2306"/>
      <c r="W105" s="2306"/>
      <c r="X105" s="2306"/>
      <c r="Y105" s="2307"/>
    </row>
    <row r="106" spans="1:65" s="1502" customFormat="1" ht="18" customHeight="1">
      <c r="A106" s="1809" t="s">
        <v>598</v>
      </c>
      <c r="B106" s="1719" t="s">
        <v>86</v>
      </c>
      <c r="C106" s="1821"/>
      <c r="D106" s="1822" t="s">
        <v>464</v>
      </c>
      <c r="E106" s="1823"/>
      <c r="F106" s="1826"/>
      <c r="G106" s="1834">
        <v>3</v>
      </c>
      <c r="H106" s="1721">
        <f>PRODUCT(G106,30)</f>
        <v>90</v>
      </c>
      <c r="I106" s="1835">
        <f>J106+K106+L106</f>
        <v>36</v>
      </c>
      <c r="J106" s="1835">
        <v>18</v>
      </c>
      <c r="K106" s="1720"/>
      <c r="L106" s="1835">
        <v>18</v>
      </c>
      <c r="M106" s="1836">
        <f>H106-I106</f>
        <v>54</v>
      </c>
      <c r="N106" s="1846"/>
      <c r="O106" s="1739">
        <v>2</v>
      </c>
      <c r="P106" s="1863">
        <v>2</v>
      </c>
      <c r="Q106" s="1846"/>
      <c r="R106" s="1823"/>
      <c r="S106" s="1826"/>
      <c r="T106" s="1846"/>
      <c r="U106" s="1823"/>
      <c r="V106" s="1826"/>
      <c r="W106" s="1846"/>
      <c r="X106" s="1823"/>
      <c r="Y106" s="1824"/>
      <c r="AU106" s="1698">
        <f>I106/H106</f>
        <v>0.4</v>
      </c>
      <c r="AZ106" s="1503" t="s">
        <v>30</v>
      </c>
      <c r="BA106" s="1504" t="e">
        <f>SUM(#REF!)</f>
        <v>#REF!</v>
      </c>
      <c r="BB106" s="1505" t="b">
        <f aca="true" t="shared" si="40" ref="BB106:BJ106">ISBLANK(N106)</f>
        <v>1</v>
      </c>
      <c r="BC106" s="1505" t="b">
        <f t="shared" si="40"/>
        <v>0</v>
      </c>
      <c r="BD106" s="1505"/>
      <c r="BE106" s="1505" t="b">
        <f t="shared" si="40"/>
        <v>1</v>
      </c>
      <c r="BF106" s="1505" t="b">
        <f t="shared" si="40"/>
        <v>1</v>
      </c>
      <c r="BG106" s="1505" t="b">
        <f t="shared" si="40"/>
        <v>1</v>
      </c>
      <c r="BH106" s="1505" t="b">
        <f t="shared" si="40"/>
        <v>1</v>
      </c>
      <c r="BI106" s="1505" t="b">
        <f t="shared" si="40"/>
        <v>1</v>
      </c>
      <c r="BJ106" s="1505" t="b">
        <f t="shared" si="40"/>
        <v>1</v>
      </c>
      <c r="BK106" s="1505" t="b">
        <f>ISBLANK(W106)</f>
        <v>1</v>
      </c>
      <c r="BL106" s="1505" t="b">
        <f>ISBLANK(X106)</f>
        <v>1</v>
      </c>
      <c r="BM106" s="1505" t="b">
        <f>ISBLANK(Y106)</f>
        <v>1</v>
      </c>
    </row>
    <row r="107" spans="1:65" s="1502" customFormat="1" ht="18" customHeight="1">
      <c r="A107" s="1810" t="s">
        <v>616</v>
      </c>
      <c r="B107" s="1815" t="s">
        <v>554</v>
      </c>
      <c r="C107" s="1825"/>
      <c r="D107" s="1819" t="s">
        <v>464</v>
      </c>
      <c r="E107" s="1820"/>
      <c r="F107" s="1827"/>
      <c r="G107" s="1833">
        <v>3</v>
      </c>
      <c r="H107" s="1820">
        <f>G107*30</f>
        <v>90</v>
      </c>
      <c r="I107" s="1820">
        <f>J107+K107+L107</f>
        <v>36</v>
      </c>
      <c r="J107" s="1820">
        <v>18</v>
      </c>
      <c r="K107" s="1820"/>
      <c r="L107" s="1820">
        <v>18</v>
      </c>
      <c r="M107" s="1827">
        <f>H107-I107</f>
        <v>54</v>
      </c>
      <c r="N107" s="1864"/>
      <c r="O107" s="1865">
        <v>2</v>
      </c>
      <c r="P107" s="1866">
        <v>2</v>
      </c>
      <c r="Q107" s="1864"/>
      <c r="R107" s="1865"/>
      <c r="S107" s="1866"/>
      <c r="T107" s="1864"/>
      <c r="U107" s="1865"/>
      <c r="V107" s="1866"/>
      <c r="W107" s="1864"/>
      <c r="X107" s="1865"/>
      <c r="Y107" s="1867"/>
      <c r="AU107" s="1698"/>
      <c r="AZ107" s="1503"/>
      <c r="BA107" s="1504"/>
      <c r="BB107" s="1505"/>
      <c r="BC107" s="1505"/>
      <c r="BD107" s="1505"/>
      <c r="BE107" s="1505"/>
      <c r="BF107" s="1505"/>
      <c r="BG107" s="1505"/>
      <c r="BH107" s="1505"/>
      <c r="BI107" s="1505"/>
      <c r="BJ107" s="1505"/>
      <c r="BK107" s="1505"/>
      <c r="BL107" s="1505"/>
      <c r="BM107" s="1505"/>
    </row>
    <row r="108" spans="1:65" s="1502" customFormat="1" ht="18" customHeight="1">
      <c r="A108" s="1810" t="s">
        <v>617</v>
      </c>
      <c r="B108" s="1688" t="s">
        <v>44</v>
      </c>
      <c r="C108" s="1689"/>
      <c r="D108" s="1577">
        <v>3</v>
      </c>
      <c r="E108" s="1690"/>
      <c r="F108" s="1828"/>
      <c r="G108" s="1692">
        <v>3</v>
      </c>
      <c r="H108" s="1693">
        <f>PRODUCT(G108,30)</f>
        <v>90</v>
      </c>
      <c r="I108" s="1694">
        <f>SUM(J108+K108+L108)</f>
        <v>45</v>
      </c>
      <c r="J108" s="1699">
        <v>30</v>
      </c>
      <c r="K108" s="1695"/>
      <c r="L108" s="1695">
        <v>15</v>
      </c>
      <c r="M108" s="1700">
        <f>H108-I108</f>
        <v>45</v>
      </c>
      <c r="N108" s="1697"/>
      <c r="O108" s="1690"/>
      <c r="P108" s="1696"/>
      <c r="Q108" s="1702">
        <v>3</v>
      </c>
      <c r="R108" s="1690"/>
      <c r="S108" s="1828"/>
      <c r="T108" s="1697"/>
      <c r="U108" s="1690"/>
      <c r="V108" s="1828"/>
      <c r="W108" s="1697"/>
      <c r="X108" s="1690"/>
      <c r="Y108" s="1691"/>
      <c r="AU108" s="1698"/>
      <c r="AZ108" s="1503"/>
      <c r="BA108" s="1504"/>
      <c r="BB108" s="1505"/>
      <c r="BC108" s="1505"/>
      <c r="BD108" s="1505"/>
      <c r="BE108" s="1505"/>
      <c r="BF108" s="1505"/>
      <c r="BG108" s="1505"/>
      <c r="BH108" s="1505"/>
      <c r="BI108" s="1505"/>
      <c r="BJ108" s="1505"/>
      <c r="BK108" s="1505"/>
      <c r="BL108" s="1505"/>
      <c r="BM108" s="1505"/>
    </row>
    <row r="109" spans="1:65" s="1584" customFormat="1" ht="35.25" customHeight="1">
      <c r="A109" s="1810" t="s">
        <v>618</v>
      </c>
      <c r="B109" s="1709" t="s">
        <v>81</v>
      </c>
      <c r="C109" s="1576"/>
      <c r="D109" s="1577"/>
      <c r="E109" s="1577"/>
      <c r="F109" s="1703"/>
      <c r="G109" s="1592">
        <f aca="true" t="shared" si="41" ref="G109:M109">G112+G111+G110</f>
        <v>12</v>
      </c>
      <c r="H109" s="1611">
        <f t="shared" si="41"/>
        <v>360</v>
      </c>
      <c r="I109" s="1611">
        <f t="shared" si="41"/>
        <v>132</v>
      </c>
      <c r="J109" s="1611">
        <f t="shared" si="41"/>
        <v>66</v>
      </c>
      <c r="K109" s="1611">
        <f t="shared" si="41"/>
        <v>42</v>
      </c>
      <c r="L109" s="1611">
        <f t="shared" si="41"/>
        <v>24</v>
      </c>
      <c r="M109" s="1837">
        <f t="shared" si="41"/>
        <v>228</v>
      </c>
      <c r="N109" s="1689"/>
      <c r="O109" s="1693"/>
      <c r="P109" s="1700"/>
      <c r="Q109" s="1689"/>
      <c r="R109" s="1693"/>
      <c r="S109" s="1700"/>
      <c r="T109" s="1689"/>
      <c r="U109" s="1693"/>
      <c r="V109" s="1700"/>
      <c r="W109" s="1689"/>
      <c r="X109" s="1693"/>
      <c r="Y109" s="1708"/>
      <c r="AU109" s="1503">
        <f>I109/H109</f>
        <v>0.36666666666666664</v>
      </c>
      <c r="BB109" s="1505" t="b">
        <f aca="true" t="shared" si="42" ref="BB109:BM112">ISBLANK(N109)</f>
        <v>1</v>
      </c>
      <c r="BC109" s="1505" t="b">
        <f t="shared" si="42"/>
        <v>1</v>
      </c>
      <c r="BD109" s="1505" t="b">
        <f t="shared" si="42"/>
        <v>1</v>
      </c>
      <c r="BE109" s="1505" t="b">
        <f t="shared" si="42"/>
        <v>1</v>
      </c>
      <c r="BF109" s="1505" t="b">
        <f t="shared" si="42"/>
        <v>1</v>
      </c>
      <c r="BG109" s="1505" t="b">
        <f t="shared" si="42"/>
        <v>1</v>
      </c>
      <c r="BH109" s="1505" t="b">
        <f t="shared" si="42"/>
        <v>1</v>
      </c>
      <c r="BI109" s="1505" t="b">
        <f t="shared" si="42"/>
        <v>1</v>
      </c>
      <c r="BJ109" s="1505" t="b">
        <f t="shared" si="42"/>
        <v>1</v>
      </c>
      <c r="BK109" s="1505" t="b">
        <f t="shared" si="42"/>
        <v>1</v>
      </c>
      <c r="BL109" s="1505" t="b">
        <f t="shared" si="42"/>
        <v>1</v>
      </c>
      <c r="BM109" s="1505" t="b">
        <f t="shared" si="42"/>
        <v>1</v>
      </c>
    </row>
    <row r="110" spans="1:65" s="1502" customFormat="1" ht="27.75" customHeight="1">
      <c r="A110" s="1811" t="s">
        <v>619</v>
      </c>
      <c r="B110" s="1724" t="s">
        <v>259</v>
      </c>
      <c r="C110" s="1689"/>
      <c r="D110" s="1693">
        <v>3</v>
      </c>
      <c r="E110" s="1693"/>
      <c r="F110" s="1704"/>
      <c r="G110" s="1705">
        <v>6</v>
      </c>
      <c r="H110" s="1706">
        <f>G110*30</f>
        <v>180</v>
      </c>
      <c r="I110" s="1707">
        <f>J110+K110+L110</f>
        <v>60</v>
      </c>
      <c r="J110" s="1694">
        <v>30</v>
      </c>
      <c r="K110" s="1693">
        <v>15</v>
      </c>
      <c r="L110" s="1693">
        <v>15</v>
      </c>
      <c r="M110" s="1838">
        <f>H110-I110</f>
        <v>120</v>
      </c>
      <c r="N110" s="1689"/>
      <c r="O110" s="1693"/>
      <c r="P110" s="1700"/>
      <c r="Q110" s="1689">
        <v>4</v>
      </c>
      <c r="R110" s="1693"/>
      <c r="S110" s="1700"/>
      <c r="T110" s="1689"/>
      <c r="U110" s="1693"/>
      <c r="V110" s="1700"/>
      <c r="W110" s="1689"/>
      <c r="X110" s="1693"/>
      <c r="Y110" s="1708"/>
      <c r="AU110" s="1503">
        <f>I110/H110</f>
        <v>0.3333333333333333</v>
      </c>
      <c r="BB110" s="1505" t="b">
        <f t="shared" si="42"/>
        <v>1</v>
      </c>
      <c r="BC110" s="1505" t="b">
        <f t="shared" si="42"/>
        <v>1</v>
      </c>
      <c r="BD110" s="1505" t="b">
        <f t="shared" si="42"/>
        <v>1</v>
      </c>
      <c r="BE110" s="1505" t="b">
        <f t="shared" si="42"/>
        <v>0</v>
      </c>
      <c r="BF110" s="1505" t="b">
        <f t="shared" si="42"/>
        <v>1</v>
      </c>
      <c r="BG110" s="1505" t="b">
        <f t="shared" si="42"/>
        <v>1</v>
      </c>
      <c r="BH110" s="1505" t="b">
        <f t="shared" si="42"/>
        <v>1</v>
      </c>
      <c r="BI110" s="1505" t="b">
        <f t="shared" si="42"/>
        <v>1</v>
      </c>
      <c r="BJ110" s="1505" t="b">
        <f t="shared" si="42"/>
        <v>1</v>
      </c>
      <c r="BK110" s="1505" t="b">
        <f t="shared" si="42"/>
        <v>1</v>
      </c>
      <c r="BL110" s="1505" t="b">
        <f t="shared" si="42"/>
        <v>1</v>
      </c>
      <c r="BM110" s="1505" t="b">
        <f t="shared" si="42"/>
        <v>1</v>
      </c>
    </row>
    <row r="111" spans="1:65" s="1502" customFormat="1" ht="31.5" customHeight="1">
      <c r="A111" s="1811" t="s">
        <v>620</v>
      </c>
      <c r="B111" s="1724" t="s">
        <v>261</v>
      </c>
      <c r="C111" s="1689"/>
      <c r="D111" s="1693"/>
      <c r="E111" s="1693"/>
      <c r="F111" s="1704"/>
      <c r="G111" s="1705">
        <v>2.5</v>
      </c>
      <c r="H111" s="1706">
        <f>G111*30</f>
        <v>75</v>
      </c>
      <c r="I111" s="1707">
        <f>J111+K111+L111</f>
        <v>36</v>
      </c>
      <c r="J111" s="1694">
        <v>18</v>
      </c>
      <c r="K111" s="1693">
        <v>18</v>
      </c>
      <c r="L111" s="1693"/>
      <c r="M111" s="1838">
        <f>H111-I111</f>
        <v>39</v>
      </c>
      <c r="N111" s="1689"/>
      <c r="O111" s="1693"/>
      <c r="P111" s="1700"/>
      <c r="Q111" s="1689"/>
      <c r="R111" s="1693">
        <v>4</v>
      </c>
      <c r="S111" s="1700"/>
      <c r="T111" s="1689"/>
      <c r="U111" s="1693"/>
      <c r="V111" s="1700"/>
      <c r="W111" s="1689"/>
      <c r="X111" s="1693"/>
      <c r="Y111" s="1708"/>
      <c r="AU111" s="1503">
        <f>I111/H111</f>
        <v>0.48</v>
      </c>
      <c r="BB111" s="1505" t="b">
        <f t="shared" si="42"/>
        <v>1</v>
      </c>
      <c r="BC111" s="1505" t="b">
        <f t="shared" si="42"/>
        <v>1</v>
      </c>
      <c r="BD111" s="1505" t="b">
        <f t="shared" si="42"/>
        <v>1</v>
      </c>
      <c r="BE111" s="1505" t="b">
        <f t="shared" si="42"/>
        <v>1</v>
      </c>
      <c r="BF111" s="1505" t="b">
        <f t="shared" si="42"/>
        <v>0</v>
      </c>
      <c r="BG111" s="1505" t="b">
        <f t="shared" si="42"/>
        <v>1</v>
      </c>
      <c r="BH111" s="1505" t="b">
        <f t="shared" si="42"/>
        <v>1</v>
      </c>
      <c r="BI111" s="1505" t="b">
        <f t="shared" si="42"/>
        <v>1</v>
      </c>
      <c r="BJ111" s="1505" t="b">
        <f t="shared" si="42"/>
        <v>1</v>
      </c>
      <c r="BK111" s="1505" t="b">
        <f t="shared" si="42"/>
        <v>1</v>
      </c>
      <c r="BL111" s="1505" t="b">
        <f t="shared" si="42"/>
        <v>1</v>
      </c>
      <c r="BM111" s="1505" t="b">
        <f t="shared" si="42"/>
        <v>1</v>
      </c>
    </row>
    <row r="112" spans="1:65" s="1502" customFormat="1" ht="30" customHeight="1">
      <c r="A112" s="1811" t="s">
        <v>621</v>
      </c>
      <c r="B112" s="1724" t="s">
        <v>695</v>
      </c>
      <c r="C112" s="1689" t="s">
        <v>466</v>
      </c>
      <c r="D112" s="1693"/>
      <c r="E112" s="1693"/>
      <c r="F112" s="1704"/>
      <c r="G112" s="1705">
        <v>3.5</v>
      </c>
      <c r="H112" s="1706">
        <f>G112*30</f>
        <v>105</v>
      </c>
      <c r="I112" s="1707">
        <f>J112+K112+L112</f>
        <v>36</v>
      </c>
      <c r="J112" s="1694">
        <v>18</v>
      </c>
      <c r="K112" s="1693">
        <v>9</v>
      </c>
      <c r="L112" s="1693">
        <v>9</v>
      </c>
      <c r="M112" s="1838">
        <f>H112-I112</f>
        <v>69</v>
      </c>
      <c r="N112" s="1689"/>
      <c r="O112" s="1693"/>
      <c r="P112" s="1700"/>
      <c r="Q112" s="1689"/>
      <c r="R112" s="1693"/>
      <c r="S112" s="1700">
        <v>4</v>
      </c>
      <c r="T112" s="1689"/>
      <c r="U112" s="1693"/>
      <c r="V112" s="1700"/>
      <c r="W112" s="1689"/>
      <c r="X112" s="1693"/>
      <c r="Y112" s="1708"/>
      <c r="AU112" s="1503">
        <f>I112/H112</f>
        <v>0.34285714285714286</v>
      </c>
      <c r="BB112" s="1505" t="b">
        <f t="shared" si="42"/>
        <v>1</v>
      </c>
      <c r="BC112" s="1505" t="b">
        <f t="shared" si="42"/>
        <v>1</v>
      </c>
      <c r="BD112" s="1505" t="b">
        <f t="shared" si="42"/>
        <v>1</v>
      </c>
      <c r="BE112" s="1505" t="b">
        <f t="shared" si="42"/>
        <v>1</v>
      </c>
      <c r="BF112" s="1505" t="b">
        <f t="shared" si="42"/>
        <v>1</v>
      </c>
      <c r="BG112" s="1505" t="b">
        <f t="shared" si="42"/>
        <v>0</v>
      </c>
      <c r="BH112" s="1505" t="b">
        <f t="shared" si="42"/>
        <v>1</v>
      </c>
      <c r="BI112" s="1505" t="b">
        <f t="shared" si="42"/>
        <v>1</v>
      </c>
      <c r="BJ112" s="1505" t="b">
        <f t="shared" si="42"/>
        <v>1</v>
      </c>
      <c r="BK112" s="1505" t="b">
        <f t="shared" si="42"/>
        <v>1</v>
      </c>
      <c r="BL112" s="1505" t="b">
        <f t="shared" si="42"/>
        <v>1</v>
      </c>
      <c r="BM112" s="1505" t="b">
        <f t="shared" si="42"/>
        <v>1</v>
      </c>
    </row>
    <row r="113" spans="1:65" s="1502" customFormat="1" ht="18" customHeight="1">
      <c r="A113" s="1810" t="s">
        <v>622</v>
      </c>
      <c r="B113" s="1709" t="s">
        <v>90</v>
      </c>
      <c r="C113" s="1710"/>
      <c r="D113" s="1590" t="s">
        <v>465</v>
      </c>
      <c r="E113" s="1693"/>
      <c r="F113" s="1700"/>
      <c r="G113" s="1579">
        <v>3.5</v>
      </c>
      <c r="H113" s="1577">
        <f>PRODUCT(G113,30)</f>
        <v>105</v>
      </c>
      <c r="I113" s="1577">
        <f>J113+K113+L113</f>
        <v>36</v>
      </c>
      <c r="J113" s="1589">
        <v>18</v>
      </c>
      <c r="K113" s="1590">
        <v>18</v>
      </c>
      <c r="L113" s="1590"/>
      <c r="M113" s="1608">
        <f>H113-I113</f>
        <v>69</v>
      </c>
      <c r="N113" s="1711"/>
      <c r="O113" s="1712"/>
      <c r="P113" s="1740"/>
      <c r="Q113" s="1711"/>
      <c r="R113" s="1712">
        <v>4</v>
      </c>
      <c r="S113" s="1696"/>
      <c r="T113" s="1711"/>
      <c r="U113" s="1712"/>
      <c r="V113" s="1740"/>
      <c r="W113" s="1711"/>
      <c r="X113" s="1712"/>
      <c r="Y113" s="1713"/>
      <c r="AU113" s="1698"/>
      <c r="AZ113" s="1503"/>
      <c r="BA113" s="1504"/>
      <c r="BB113" s="1505"/>
      <c r="BC113" s="1505"/>
      <c r="BD113" s="1505"/>
      <c r="BE113" s="1505"/>
      <c r="BF113" s="1505"/>
      <c r="BG113" s="1505"/>
      <c r="BH113" s="1505"/>
      <c r="BI113" s="1505"/>
      <c r="BJ113" s="1505"/>
      <c r="BK113" s="1505"/>
      <c r="BL113" s="1505"/>
      <c r="BM113" s="1505"/>
    </row>
    <row r="114" spans="1:65" s="1502" customFormat="1" ht="18" customHeight="1">
      <c r="A114" s="1810" t="s">
        <v>623</v>
      </c>
      <c r="B114" s="1709" t="s">
        <v>263</v>
      </c>
      <c r="C114" s="1576"/>
      <c r="D114" s="1577"/>
      <c r="E114" s="1577"/>
      <c r="F114" s="1703"/>
      <c r="G114" s="1592">
        <f>G117+G116+G118+G115</f>
        <v>8.5</v>
      </c>
      <c r="H114" s="1611">
        <f aca="true" t="shared" si="43" ref="H114:M114">H117+H116+H118+H115</f>
        <v>255</v>
      </c>
      <c r="I114" s="1611">
        <f t="shared" si="43"/>
        <v>123</v>
      </c>
      <c r="J114" s="1611">
        <f t="shared" si="43"/>
        <v>75</v>
      </c>
      <c r="K114" s="1611">
        <f t="shared" si="43"/>
        <v>18</v>
      </c>
      <c r="L114" s="1611">
        <f t="shared" si="43"/>
        <v>30</v>
      </c>
      <c r="M114" s="1837">
        <f t="shared" si="43"/>
        <v>132</v>
      </c>
      <c r="N114" s="1689"/>
      <c r="O114" s="1693"/>
      <c r="P114" s="1700"/>
      <c r="Q114" s="1689"/>
      <c r="R114" s="1693"/>
      <c r="S114" s="1700"/>
      <c r="T114" s="1689"/>
      <c r="U114" s="1693"/>
      <c r="V114" s="1700"/>
      <c r="W114" s="1689"/>
      <c r="X114" s="1693"/>
      <c r="Y114" s="1708"/>
      <c r="AU114" s="1698"/>
      <c r="AZ114" s="1503"/>
      <c r="BA114" s="1504"/>
      <c r="BB114" s="1505"/>
      <c r="BC114" s="1505"/>
      <c r="BD114" s="1505"/>
      <c r="BE114" s="1505"/>
      <c r="BF114" s="1505"/>
      <c r="BG114" s="1505"/>
      <c r="BH114" s="1505"/>
      <c r="BI114" s="1505"/>
      <c r="BJ114" s="1505"/>
      <c r="BK114" s="1505"/>
      <c r="BL114" s="1505"/>
      <c r="BM114" s="1505"/>
    </row>
    <row r="115" spans="1:65" s="1502" customFormat="1" ht="18" customHeight="1">
      <c r="A115" s="1811" t="s">
        <v>624</v>
      </c>
      <c r="B115" s="1724" t="s">
        <v>263</v>
      </c>
      <c r="C115" s="1689"/>
      <c r="D115" s="1693" t="s">
        <v>465</v>
      </c>
      <c r="E115" s="1693"/>
      <c r="F115" s="1704"/>
      <c r="G115" s="1705">
        <v>2.5</v>
      </c>
      <c r="H115" s="1706">
        <f>G115*30</f>
        <v>75</v>
      </c>
      <c r="I115" s="1714">
        <f>J115+K115+L115</f>
        <v>36</v>
      </c>
      <c r="J115" s="1714">
        <v>27</v>
      </c>
      <c r="K115" s="1714">
        <v>9</v>
      </c>
      <c r="L115" s="1714"/>
      <c r="M115" s="1716">
        <f>H115-I115</f>
        <v>39</v>
      </c>
      <c r="N115" s="1689"/>
      <c r="O115" s="1693"/>
      <c r="P115" s="1700"/>
      <c r="Q115" s="1689"/>
      <c r="R115" s="1693">
        <v>4</v>
      </c>
      <c r="S115" s="1700"/>
      <c r="T115" s="1689"/>
      <c r="U115" s="1693"/>
      <c r="V115" s="1700"/>
      <c r="W115" s="1689"/>
      <c r="X115" s="1693"/>
      <c r="Y115" s="1708"/>
      <c r="AU115" s="1698"/>
      <c r="AZ115" s="1503"/>
      <c r="BA115" s="1504"/>
      <c r="BB115" s="1505"/>
      <c r="BC115" s="1505"/>
      <c r="BD115" s="1505"/>
      <c r="BE115" s="1505"/>
      <c r="BF115" s="1505"/>
      <c r="BG115" s="1505"/>
      <c r="BH115" s="1505"/>
      <c r="BI115" s="1505"/>
      <c r="BJ115" s="1505"/>
      <c r="BK115" s="1505"/>
      <c r="BL115" s="1505"/>
      <c r="BM115" s="1505"/>
    </row>
    <row r="116" spans="1:65" s="1502" customFormat="1" ht="18" customHeight="1">
      <c r="A116" s="1811" t="s">
        <v>625</v>
      </c>
      <c r="B116" s="1724" t="s">
        <v>263</v>
      </c>
      <c r="C116" s="1689"/>
      <c r="D116" s="1693" t="s">
        <v>466</v>
      </c>
      <c r="E116" s="1693"/>
      <c r="F116" s="1704"/>
      <c r="G116" s="1705">
        <v>2</v>
      </c>
      <c r="H116" s="1706">
        <f>G116*30</f>
        <v>60</v>
      </c>
      <c r="I116" s="1707">
        <f>J116+K116+L116</f>
        <v>27</v>
      </c>
      <c r="J116" s="1694">
        <v>18</v>
      </c>
      <c r="K116" s="1693">
        <v>9</v>
      </c>
      <c r="L116" s="1693"/>
      <c r="M116" s="1838">
        <f>H116-I116</f>
        <v>33</v>
      </c>
      <c r="N116" s="1689"/>
      <c r="O116" s="1693"/>
      <c r="P116" s="1700"/>
      <c r="Q116" s="1689"/>
      <c r="R116" s="1693"/>
      <c r="S116" s="1700">
        <v>3</v>
      </c>
      <c r="T116" s="1689"/>
      <c r="U116" s="1693"/>
      <c r="V116" s="1700"/>
      <c r="W116" s="1689"/>
      <c r="X116" s="1693"/>
      <c r="Y116" s="1708"/>
      <c r="AU116" s="1698"/>
      <c r="AZ116" s="1503"/>
      <c r="BA116" s="1504"/>
      <c r="BB116" s="1505"/>
      <c r="BC116" s="1505"/>
      <c r="BD116" s="1505"/>
      <c r="BE116" s="1505"/>
      <c r="BF116" s="1505"/>
      <c r="BG116" s="1505"/>
      <c r="BH116" s="1505"/>
      <c r="BI116" s="1505"/>
      <c r="BJ116" s="1505"/>
      <c r="BK116" s="1505"/>
      <c r="BL116" s="1505"/>
      <c r="BM116" s="1505"/>
    </row>
    <row r="117" spans="1:65" s="1502" customFormat="1" ht="18" customHeight="1">
      <c r="A117" s="1811" t="s">
        <v>626</v>
      </c>
      <c r="B117" s="1724" t="s">
        <v>263</v>
      </c>
      <c r="C117" s="1689">
        <v>5</v>
      </c>
      <c r="D117" s="1693"/>
      <c r="E117" s="1693"/>
      <c r="F117" s="1704"/>
      <c r="G117" s="1705">
        <v>3</v>
      </c>
      <c r="H117" s="1706">
        <f>G117*30</f>
        <v>90</v>
      </c>
      <c r="I117" s="1707">
        <f>J117+K117+L117</f>
        <v>45</v>
      </c>
      <c r="J117" s="1694">
        <v>30</v>
      </c>
      <c r="K117" s="1693"/>
      <c r="L117" s="1693">
        <v>15</v>
      </c>
      <c r="M117" s="1838">
        <f>H117-I117</f>
        <v>45</v>
      </c>
      <c r="N117" s="1689"/>
      <c r="O117" s="1693"/>
      <c r="P117" s="1700"/>
      <c r="Q117" s="1689"/>
      <c r="R117" s="1693"/>
      <c r="S117" s="1700"/>
      <c r="T117" s="1689">
        <v>3</v>
      </c>
      <c r="U117" s="1693"/>
      <c r="V117" s="1700"/>
      <c r="W117" s="1689"/>
      <c r="X117" s="1693"/>
      <c r="Y117" s="1708"/>
      <c r="AU117" s="1698"/>
      <c r="AZ117" s="1503"/>
      <c r="BA117" s="1504"/>
      <c r="BB117" s="1505"/>
      <c r="BC117" s="1505"/>
      <c r="BD117" s="1505"/>
      <c r="BE117" s="1505"/>
      <c r="BF117" s="1505"/>
      <c r="BG117" s="1505"/>
      <c r="BH117" s="1505"/>
      <c r="BI117" s="1505"/>
      <c r="BJ117" s="1505"/>
      <c r="BK117" s="1505"/>
      <c r="BL117" s="1505"/>
      <c r="BM117" s="1505"/>
    </row>
    <row r="118" spans="1:65" s="1502" customFormat="1" ht="18" customHeight="1">
      <c r="A118" s="1811" t="s">
        <v>627</v>
      </c>
      <c r="B118" s="1816" t="s">
        <v>267</v>
      </c>
      <c r="C118" s="1689"/>
      <c r="D118" s="1693"/>
      <c r="E118" s="1693"/>
      <c r="F118" s="1704">
        <v>5</v>
      </c>
      <c r="G118" s="1705">
        <v>1</v>
      </c>
      <c r="H118" s="1706">
        <f>G118*30</f>
        <v>30</v>
      </c>
      <c r="I118" s="1707">
        <v>15</v>
      </c>
      <c r="J118" s="1694"/>
      <c r="K118" s="1693"/>
      <c r="L118" s="1693">
        <v>15</v>
      </c>
      <c r="M118" s="1838">
        <f>H118-I118</f>
        <v>15</v>
      </c>
      <c r="N118" s="1689"/>
      <c r="O118" s="1693"/>
      <c r="P118" s="1700"/>
      <c r="Q118" s="1689"/>
      <c r="R118" s="1693"/>
      <c r="S118" s="1700"/>
      <c r="T118" s="1689">
        <v>1</v>
      </c>
      <c r="U118" s="1693"/>
      <c r="V118" s="1700"/>
      <c r="W118" s="1689"/>
      <c r="X118" s="1693"/>
      <c r="Y118" s="1708"/>
      <c r="AU118" s="1698"/>
      <c r="AZ118" s="1503"/>
      <c r="BA118" s="1504"/>
      <c r="BB118" s="1505"/>
      <c r="BC118" s="1505"/>
      <c r="BD118" s="1505"/>
      <c r="BE118" s="1505"/>
      <c r="BF118" s="1505"/>
      <c r="BG118" s="1505"/>
      <c r="BH118" s="1505"/>
      <c r="BI118" s="1505"/>
      <c r="BJ118" s="1505"/>
      <c r="BK118" s="1505"/>
      <c r="BL118" s="1505"/>
      <c r="BM118" s="1505"/>
    </row>
    <row r="119" spans="1:65" s="1502" customFormat="1" ht="18" customHeight="1">
      <c r="A119" s="1810" t="s">
        <v>628</v>
      </c>
      <c r="B119" s="1715" t="s">
        <v>82</v>
      </c>
      <c r="C119" s="1689"/>
      <c r="D119" s="1693"/>
      <c r="E119" s="1693"/>
      <c r="F119" s="1700"/>
      <c r="G119" s="1592">
        <f>G120+G121</f>
        <v>4.5</v>
      </c>
      <c r="H119" s="1577">
        <f>PRODUCT(G119,30)</f>
        <v>135</v>
      </c>
      <c r="I119" s="1611">
        <f>I120+I121</f>
        <v>63</v>
      </c>
      <c r="J119" s="1611">
        <f>J120+J121</f>
        <v>30</v>
      </c>
      <c r="K119" s="1611">
        <f>K120+K121</f>
        <v>15</v>
      </c>
      <c r="L119" s="1611">
        <f>L120+L121</f>
        <v>18</v>
      </c>
      <c r="M119" s="1837">
        <f>M120+M121</f>
        <v>72</v>
      </c>
      <c r="N119" s="1711"/>
      <c r="O119" s="1712"/>
      <c r="P119" s="1740"/>
      <c r="Q119" s="1711"/>
      <c r="R119" s="1712"/>
      <c r="S119" s="1740"/>
      <c r="T119" s="1711"/>
      <c r="U119" s="1712"/>
      <c r="V119" s="1740"/>
      <c r="W119" s="1711"/>
      <c r="X119" s="1712"/>
      <c r="Y119" s="1713"/>
      <c r="AU119" s="1698"/>
      <c r="AZ119" s="1503"/>
      <c r="BA119" s="1504"/>
      <c r="BB119" s="1505"/>
      <c r="BC119" s="1505"/>
      <c r="BD119" s="1505"/>
      <c r="BE119" s="1505"/>
      <c r="BF119" s="1505"/>
      <c r="BG119" s="1505"/>
      <c r="BH119" s="1505"/>
      <c r="BI119" s="1505"/>
      <c r="BJ119" s="1505"/>
      <c r="BK119" s="1505"/>
      <c r="BL119" s="1505"/>
      <c r="BM119" s="1505"/>
    </row>
    <row r="120" spans="1:65" s="1502" customFormat="1" ht="18" customHeight="1">
      <c r="A120" s="1811" t="s">
        <v>629</v>
      </c>
      <c r="B120" s="1717" t="s">
        <v>82</v>
      </c>
      <c r="C120" s="1689">
        <v>3</v>
      </c>
      <c r="D120" s="1693"/>
      <c r="E120" s="1693"/>
      <c r="F120" s="1700"/>
      <c r="G120" s="1705">
        <v>3</v>
      </c>
      <c r="H120" s="1693">
        <f>PRODUCT(G120,30)</f>
        <v>90</v>
      </c>
      <c r="I120" s="1714">
        <f>J120+K120+L120</f>
        <v>45</v>
      </c>
      <c r="J120" s="1714">
        <v>30</v>
      </c>
      <c r="K120" s="1714">
        <v>15</v>
      </c>
      <c r="L120" s="1714"/>
      <c r="M120" s="1716">
        <f aca="true" t="shared" si="44" ref="M120:M129">H120-I120</f>
        <v>45</v>
      </c>
      <c r="N120" s="1711"/>
      <c r="O120" s="1712"/>
      <c r="P120" s="1740"/>
      <c r="Q120" s="1711">
        <v>3</v>
      </c>
      <c r="R120" s="1712"/>
      <c r="S120" s="1740"/>
      <c r="T120" s="1711"/>
      <c r="U120" s="1712"/>
      <c r="V120" s="1740"/>
      <c r="W120" s="1711"/>
      <c r="X120" s="1712"/>
      <c r="Y120" s="1713"/>
      <c r="AU120" s="1698"/>
      <c r="AZ120" s="1503"/>
      <c r="BA120" s="1504"/>
      <c r="BB120" s="1505"/>
      <c r="BC120" s="1505"/>
      <c r="BD120" s="1505"/>
      <c r="BE120" s="1505"/>
      <c r="BF120" s="1505"/>
      <c r="BG120" s="1505"/>
      <c r="BH120" s="1505"/>
      <c r="BI120" s="1505"/>
      <c r="BJ120" s="1505"/>
      <c r="BK120" s="1505"/>
      <c r="BL120" s="1505"/>
      <c r="BM120" s="1505"/>
    </row>
    <row r="121" spans="1:65" s="1502" customFormat="1" ht="29.25" customHeight="1">
      <c r="A121" s="1811" t="s">
        <v>630</v>
      </c>
      <c r="B121" s="1717" t="s">
        <v>409</v>
      </c>
      <c r="C121" s="1689"/>
      <c r="D121" s="1693"/>
      <c r="E121" s="1693"/>
      <c r="F121" s="1700" t="s">
        <v>465</v>
      </c>
      <c r="G121" s="1692">
        <v>1.5</v>
      </c>
      <c r="H121" s="1693">
        <f>PRODUCT(G121,30)</f>
        <v>45</v>
      </c>
      <c r="I121" s="1693">
        <f>J121+K121+L121</f>
        <v>18</v>
      </c>
      <c r="J121" s="1693"/>
      <c r="K121" s="1693"/>
      <c r="L121" s="1693">
        <v>18</v>
      </c>
      <c r="M121" s="1700">
        <f t="shared" si="44"/>
        <v>27</v>
      </c>
      <c r="N121" s="1711"/>
      <c r="O121" s="1712"/>
      <c r="P121" s="1740"/>
      <c r="Q121" s="1711"/>
      <c r="R121" s="1714">
        <v>2</v>
      </c>
      <c r="S121" s="1716"/>
      <c r="T121" s="1711"/>
      <c r="U121" s="1712"/>
      <c r="V121" s="1740"/>
      <c r="W121" s="1711"/>
      <c r="X121" s="1712"/>
      <c r="Y121" s="1713"/>
      <c r="AU121" s="1698"/>
      <c r="AZ121" s="1503"/>
      <c r="BA121" s="1504"/>
      <c r="BB121" s="1505"/>
      <c r="BC121" s="1505"/>
      <c r="BD121" s="1505"/>
      <c r="BE121" s="1505"/>
      <c r="BF121" s="1505"/>
      <c r="BG121" s="1505"/>
      <c r="BH121" s="1505"/>
      <c r="BI121" s="1505"/>
      <c r="BJ121" s="1505"/>
      <c r="BK121" s="1505"/>
      <c r="BL121" s="1505"/>
      <c r="BM121" s="1505"/>
    </row>
    <row r="122" spans="1:65" s="1502" customFormat="1" ht="38.25" customHeight="1">
      <c r="A122" s="1810" t="s">
        <v>631</v>
      </c>
      <c r="B122" s="1709" t="s">
        <v>81</v>
      </c>
      <c r="C122" s="1576" t="s">
        <v>466</v>
      </c>
      <c r="D122" s="1693"/>
      <c r="E122" s="1693"/>
      <c r="F122" s="1700"/>
      <c r="G122" s="1592">
        <v>5.5</v>
      </c>
      <c r="H122" s="1577">
        <f>PRODUCT(G122,30)</f>
        <v>165</v>
      </c>
      <c r="I122" s="1588">
        <f>J122+K122+L122</f>
        <v>54</v>
      </c>
      <c r="J122" s="1589">
        <v>27</v>
      </c>
      <c r="K122" s="1590">
        <v>27</v>
      </c>
      <c r="L122" s="1590"/>
      <c r="M122" s="1868">
        <f t="shared" si="44"/>
        <v>111</v>
      </c>
      <c r="N122" s="1711"/>
      <c r="O122" s="1712"/>
      <c r="P122" s="1740"/>
      <c r="Q122" s="1711"/>
      <c r="R122" s="1712"/>
      <c r="S122" s="1696">
        <v>6</v>
      </c>
      <c r="T122" s="1711"/>
      <c r="U122" s="1712"/>
      <c r="V122" s="1740"/>
      <c r="W122" s="1718"/>
      <c r="X122" s="1712"/>
      <c r="Y122" s="1713"/>
      <c r="AU122" s="1698"/>
      <c r="AZ122" s="1503"/>
      <c r="BA122" s="1504"/>
      <c r="BB122" s="1505"/>
      <c r="BC122" s="1505"/>
      <c r="BD122" s="1505"/>
      <c r="BE122" s="1505"/>
      <c r="BF122" s="1505"/>
      <c r="BG122" s="1505"/>
      <c r="BH122" s="1505"/>
      <c r="BI122" s="1505"/>
      <c r="BJ122" s="1505"/>
      <c r="BK122" s="1505"/>
      <c r="BL122" s="1505"/>
      <c r="BM122" s="1505"/>
    </row>
    <row r="123" spans="1:65" s="1502" customFormat="1" ht="18" customHeight="1">
      <c r="A123" s="1810" t="s">
        <v>632</v>
      </c>
      <c r="B123" s="1688" t="s">
        <v>63</v>
      </c>
      <c r="C123" s="1591">
        <v>5</v>
      </c>
      <c r="D123" s="1590"/>
      <c r="E123" s="1577"/>
      <c r="F123" s="1608"/>
      <c r="G123" s="1579">
        <v>4.5</v>
      </c>
      <c r="H123" s="1577">
        <f>PRODUCT(G123,30)</f>
        <v>135</v>
      </c>
      <c r="I123" s="1577">
        <f>J123+K123+L123</f>
        <v>60</v>
      </c>
      <c r="J123" s="1589">
        <v>30</v>
      </c>
      <c r="K123" s="1590"/>
      <c r="L123" s="1590">
        <v>30</v>
      </c>
      <c r="M123" s="1608">
        <f t="shared" si="44"/>
        <v>75</v>
      </c>
      <c r="N123" s="1711"/>
      <c r="O123" s="1712"/>
      <c r="P123" s="1740"/>
      <c r="Q123" s="1711"/>
      <c r="R123" s="1712"/>
      <c r="S123" s="1740"/>
      <c r="T123" s="1711">
        <v>4</v>
      </c>
      <c r="U123" s="1712"/>
      <c r="V123" s="1740"/>
      <c r="W123" s="1711"/>
      <c r="X123" s="1712"/>
      <c r="Y123" s="1713"/>
      <c r="AU123" s="1698"/>
      <c r="AZ123" s="1503"/>
      <c r="BA123" s="1504"/>
      <c r="BB123" s="1505"/>
      <c r="BC123" s="1505"/>
      <c r="BD123" s="1505"/>
      <c r="BE123" s="1505"/>
      <c r="BF123" s="1505"/>
      <c r="BG123" s="1505"/>
      <c r="BH123" s="1505"/>
      <c r="BI123" s="1505"/>
      <c r="BJ123" s="1505"/>
      <c r="BK123" s="1505"/>
      <c r="BL123" s="1505"/>
      <c r="BM123" s="1505"/>
    </row>
    <row r="124" spans="1:65" s="1502" customFormat="1" ht="18" customHeight="1">
      <c r="A124" s="1810" t="s">
        <v>633</v>
      </c>
      <c r="B124" s="1709" t="s">
        <v>235</v>
      </c>
      <c r="C124" s="1576"/>
      <c r="D124" s="1577"/>
      <c r="E124" s="1577"/>
      <c r="F124" s="1703"/>
      <c r="G124" s="1592">
        <f>G125+G126+G127</f>
        <v>10</v>
      </c>
      <c r="H124" s="1722">
        <f>G124*30</f>
        <v>300</v>
      </c>
      <c r="I124" s="1722">
        <f>I125+I126+I127</f>
        <v>108</v>
      </c>
      <c r="J124" s="1722">
        <f>J125+J126+J127</f>
        <v>54</v>
      </c>
      <c r="K124" s="1722">
        <f>K125+K126+K127</f>
        <v>18</v>
      </c>
      <c r="L124" s="1722">
        <f>L125+L126+L127</f>
        <v>36</v>
      </c>
      <c r="M124" s="1839">
        <f t="shared" si="44"/>
        <v>192</v>
      </c>
      <c r="N124" s="1689"/>
      <c r="O124" s="1693"/>
      <c r="P124" s="1700"/>
      <c r="Q124" s="1689"/>
      <c r="R124" s="1693"/>
      <c r="S124" s="1700"/>
      <c r="T124" s="1689"/>
      <c r="U124" s="1693"/>
      <c r="V124" s="1700"/>
      <c r="W124" s="1689"/>
      <c r="X124" s="1693"/>
      <c r="Y124" s="1708"/>
      <c r="AU124" s="1698"/>
      <c r="AZ124" s="1503"/>
      <c r="BA124" s="1504"/>
      <c r="BB124" s="1505"/>
      <c r="BC124" s="1505"/>
      <c r="BD124" s="1505"/>
      <c r="BE124" s="1505"/>
      <c r="BF124" s="1505"/>
      <c r="BG124" s="1505"/>
      <c r="BH124" s="1505"/>
      <c r="BI124" s="1505"/>
      <c r="BJ124" s="1505"/>
      <c r="BK124" s="1505"/>
      <c r="BL124" s="1505"/>
      <c r="BM124" s="1505"/>
    </row>
    <row r="125" spans="1:65" s="1502" customFormat="1" ht="18" customHeight="1">
      <c r="A125" s="1811" t="s">
        <v>634</v>
      </c>
      <c r="B125" s="1724" t="s">
        <v>235</v>
      </c>
      <c r="C125" s="1689"/>
      <c r="D125" s="1693"/>
      <c r="E125" s="1693"/>
      <c r="F125" s="1704"/>
      <c r="G125" s="1705">
        <v>4</v>
      </c>
      <c r="H125" s="1706">
        <f>G125*30</f>
        <v>120</v>
      </c>
      <c r="I125" s="1707">
        <f>J125+K125+L125</f>
        <v>45</v>
      </c>
      <c r="J125" s="1694">
        <v>27</v>
      </c>
      <c r="K125" s="1693">
        <v>18</v>
      </c>
      <c r="L125" s="1693"/>
      <c r="M125" s="1700">
        <f t="shared" si="44"/>
        <v>75</v>
      </c>
      <c r="N125" s="1689"/>
      <c r="O125" s="1693"/>
      <c r="P125" s="1700"/>
      <c r="Q125" s="1689"/>
      <c r="R125" s="1693"/>
      <c r="S125" s="1700"/>
      <c r="T125" s="1689"/>
      <c r="U125" s="1693">
        <v>5</v>
      </c>
      <c r="V125" s="1700"/>
      <c r="W125" s="1689"/>
      <c r="X125" s="1693"/>
      <c r="Y125" s="1708"/>
      <c r="AU125" s="1698"/>
      <c r="AZ125" s="1503"/>
      <c r="BA125" s="1504"/>
      <c r="BB125" s="1505"/>
      <c r="BC125" s="1505"/>
      <c r="BD125" s="1505"/>
      <c r="BE125" s="1505"/>
      <c r="BF125" s="1505"/>
      <c r="BG125" s="1505"/>
      <c r="BH125" s="1505"/>
      <c r="BI125" s="1505"/>
      <c r="BJ125" s="1505"/>
      <c r="BK125" s="1505"/>
      <c r="BL125" s="1505"/>
      <c r="BM125" s="1505"/>
    </row>
    <row r="126" spans="1:65" s="1502" customFormat="1" ht="18" customHeight="1">
      <c r="A126" s="1811" t="s">
        <v>635</v>
      </c>
      <c r="B126" s="1724" t="s">
        <v>235</v>
      </c>
      <c r="C126" s="1689" t="s">
        <v>468</v>
      </c>
      <c r="D126" s="1693"/>
      <c r="E126" s="1693"/>
      <c r="F126" s="1704"/>
      <c r="G126" s="1705">
        <v>4.5</v>
      </c>
      <c r="H126" s="1706">
        <f>G126*30</f>
        <v>135</v>
      </c>
      <c r="I126" s="1707">
        <f>J126+K126+L126</f>
        <v>45</v>
      </c>
      <c r="J126" s="1694">
        <v>27</v>
      </c>
      <c r="K126" s="1693"/>
      <c r="L126" s="1693">
        <v>18</v>
      </c>
      <c r="M126" s="1700">
        <f t="shared" si="44"/>
        <v>90</v>
      </c>
      <c r="N126" s="1689"/>
      <c r="O126" s="1693"/>
      <c r="P126" s="1700"/>
      <c r="Q126" s="1689"/>
      <c r="R126" s="1693"/>
      <c r="S126" s="1700"/>
      <c r="T126" s="1689"/>
      <c r="U126" s="1693"/>
      <c r="V126" s="1700">
        <v>5</v>
      </c>
      <c r="W126" s="1689"/>
      <c r="X126" s="1693"/>
      <c r="Y126" s="1708"/>
      <c r="AU126" s="1698"/>
      <c r="AZ126" s="1503"/>
      <c r="BA126" s="1504"/>
      <c r="BB126" s="1505"/>
      <c r="BC126" s="1505"/>
      <c r="BD126" s="1505"/>
      <c r="BE126" s="1505"/>
      <c r="BF126" s="1505"/>
      <c r="BG126" s="1505"/>
      <c r="BH126" s="1505"/>
      <c r="BI126" s="1505"/>
      <c r="BJ126" s="1505"/>
      <c r="BK126" s="1505"/>
      <c r="BL126" s="1505"/>
      <c r="BM126" s="1505"/>
    </row>
    <row r="127" spans="1:65" s="1502" customFormat="1" ht="24" customHeight="1">
      <c r="A127" s="1811" t="s">
        <v>636</v>
      </c>
      <c r="B127" s="1724" t="s">
        <v>238</v>
      </c>
      <c r="C127" s="1689"/>
      <c r="D127" s="1693"/>
      <c r="E127" s="1693"/>
      <c r="F127" s="1704" t="s">
        <v>468</v>
      </c>
      <c r="G127" s="1705">
        <v>1.5</v>
      </c>
      <c r="H127" s="1706">
        <f>G127*30</f>
        <v>45</v>
      </c>
      <c r="I127" s="1707">
        <f>J127+K127+L127</f>
        <v>18</v>
      </c>
      <c r="J127" s="1694"/>
      <c r="K127" s="1693"/>
      <c r="L127" s="1693">
        <v>18</v>
      </c>
      <c r="M127" s="1700">
        <f t="shared" si="44"/>
        <v>27</v>
      </c>
      <c r="N127" s="1689"/>
      <c r="O127" s="1693"/>
      <c r="P127" s="1700"/>
      <c r="Q127" s="1689"/>
      <c r="R127" s="1693"/>
      <c r="S127" s="1700"/>
      <c r="T127" s="1689"/>
      <c r="U127" s="1693"/>
      <c r="V127" s="1700">
        <v>2</v>
      </c>
      <c r="W127" s="1689"/>
      <c r="X127" s="1693"/>
      <c r="Y127" s="1708"/>
      <c r="AU127" s="1698"/>
      <c r="AZ127" s="1503"/>
      <c r="BA127" s="1504"/>
      <c r="BB127" s="1505"/>
      <c r="BC127" s="1505"/>
      <c r="BD127" s="1505"/>
      <c r="BE127" s="1505"/>
      <c r="BF127" s="1505"/>
      <c r="BG127" s="1505"/>
      <c r="BH127" s="1505"/>
      <c r="BI127" s="1505"/>
      <c r="BJ127" s="1505"/>
      <c r="BK127" s="1505"/>
      <c r="BL127" s="1505"/>
      <c r="BM127" s="1505"/>
    </row>
    <row r="128" spans="1:65" s="1502" customFormat="1" ht="18" customHeight="1">
      <c r="A128" s="1810" t="s">
        <v>637</v>
      </c>
      <c r="B128" s="1709" t="s">
        <v>62</v>
      </c>
      <c r="C128" s="1591">
        <v>5</v>
      </c>
      <c r="D128" s="1695"/>
      <c r="E128" s="1693"/>
      <c r="F128" s="1700"/>
      <c r="G128" s="1579">
        <v>5</v>
      </c>
      <c r="H128" s="1577">
        <f>PRODUCT(G128,30)</f>
        <v>150</v>
      </c>
      <c r="I128" s="1588">
        <f>SUM(J128+K128+L128)</f>
        <v>60</v>
      </c>
      <c r="J128" s="1589">
        <v>30</v>
      </c>
      <c r="K128" s="1590">
        <v>15</v>
      </c>
      <c r="L128" s="1590">
        <v>15</v>
      </c>
      <c r="M128" s="1608">
        <f t="shared" si="44"/>
        <v>90</v>
      </c>
      <c r="N128" s="1702"/>
      <c r="O128" s="1694"/>
      <c r="P128" s="1696"/>
      <c r="Q128" s="1702"/>
      <c r="R128" s="1694"/>
      <c r="S128" s="1696"/>
      <c r="T128" s="1702">
        <v>4</v>
      </c>
      <c r="U128" s="1694"/>
      <c r="V128" s="1740"/>
      <c r="W128" s="1711"/>
      <c r="X128" s="1712"/>
      <c r="Y128" s="1713"/>
      <c r="AU128" s="1698"/>
      <c r="AZ128" s="1503"/>
      <c r="BA128" s="1504"/>
      <c r="BB128" s="1505"/>
      <c r="BC128" s="1505"/>
      <c r="BD128" s="1505"/>
      <c r="BE128" s="1505"/>
      <c r="BF128" s="1505"/>
      <c r="BG128" s="1505"/>
      <c r="BH128" s="1505"/>
      <c r="BI128" s="1505"/>
      <c r="BJ128" s="1505"/>
      <c r="BK128" s="1505"/>
      <c r="BL128" s="1505"/>
      <c r="BM128" s="1505"/>
    </row>
    <row r="129" spans="1:65" s="1502" customFormat="1" ht="18" customHeight="1">
      <c r="A129" s="1810" t="s">
        <v>638</v>
      </c>
      <c r="B129" s="1709" t="s">
        <v>254</v>
      </c>
      <c r="C129" s="1576">
        <v>5</v>
      </c>
      <c r="D129" s="1577"/>
      <c r="E129" s="1577"/>
      <c r="F129" s="1703"/>
      <c r="G129" s="1592">
        <v>5.5</v>
      </c>
      <c r="H129" s="1722">
        <f>G129*30</f>
        <v>165</v>
      </c>
      <c r="I129" s="1723">
        <f>J129+K129+L129</f>
        <v>75</v>
      </c>
      <c r="J129" s="1588">
        <v>45</v>
      </c>
      <c r="K129" s="1577">
        <v>15</v>
      </c>
      <c r="L129" s="1577">
        <v>15</v>
      </c>
      <c r="M129" s="1840">
        <f t="shared" si="44"/>
        <v>90</v>
      </c>
      <c r="N129" s="1689"/>
      <c r="O129" s="1693"/>
      <c r="P129" s="1700"/>
      <c r="Q129" s="1689"/>
      <c r="R129" s="1693"/>
      <c r="S129" s="1700"/>
      <c r="T129" s="1689">
        <v>5</v>
      </c>
      <c r="U129" s="1693"/>
      <c r="V129" s="1700"/>
      <c r="W129" s="1689"/>
      <c r="X129" s="1693"/>
      <c r="Y129" s="1708"/>
      <c r="AU129" s="1698"/>
      <c r="AZ129" s="1503"/>
      <c r="BA129" s="1504"/>
      <c r="BB129" s="1505"/>
      <c r="BC129" s="1505"/>
      <c r="BD129" s="1505"/>
      <c r="BE129" s="1505"/>
      <c r="BF129" s="1505"/>
      <c r="BG129" s="1505"/>
      <c r="BH129" s="1505"/>
      <c r="BI129" s="1505"/>
      <c r="BJ129" s="1505"/>
      <c r="BK129" s="1505"/>
      <c r="BL129" s="1505"/>
      <c r="BM129" s="1505"/>
    </row>
    <row r="130" spans="1:65" s="1502" customFormat="1" ht="33.75" customHeight="1">
      <c r="A130" s="1810" t="s">
        <v>639</v>
      </c>
      <c r="B130" s="1709" t="s">
        <v>74</v>
      </c>
      <c r="C130" s="1689"/>
      <c r="D130" s="1693"/>
      <c r="E130" s="1693"/>
      <c r="F130" s="1700"/>
      <c r="G130" s="1592">
        <f>SUM(G131:G133)</f>
        <v>10</v>
      </c>
      <c r="H130" s="1577">
        <f>PRODUCT(G130,30)</f>
        <v>300</v>
      </c>
      <c r="I130" s="1611">
        <f>SUM(I131:I133)</f>
        <v>114</v>
      </c>
      <c r="J130" s="1611">
        <f>SUM(J131:J133)</f>
        <v>48</v>
      </c>
      <c r="K130" s="1611">
        <f>SUM(K131:K133)</f>
        <v>15</v>
      </c>
      <c r="L130" s="1611">
        <f>SUM(L131:L133)</f>
        <v>51</v>
      </c>
      <c r="M130" s="1837">
        <f>SUM(M131:M133)</f>
        <v>186</v>
      </c>
      <c r="N130" s="1711"/>
      <c r="O130" s="1712"/>
      <c r="P130" s="1740"/>
      <c r="Q130" s="1711"/>
      <c r="R130" s="1712"/>
      <c r="S130" s="1740"/>
      <c r="T130" s="1711"/>
      <c r="U130" s="1712"/>
      <c r="V130" s="1740"/>
      <c r="W130" s="1711"/>
      <c r="X130" s="1712"/>
      <c r="Y130" s="1713"/>
      <c r="AU130" s="1698"/>
      <c r="AZ130" s="1503"/>
      <c r="BA130" s="1504"/>
      <c r="BB130" s="1505"/>
      <c r="BC130" s="1505"/>
      <c r="BD130" s="1505"/>
      <c r="BE130" s="1505"/>
      <c r="BF130" s="1505"/>
      <c r="BG130" s="1505"/>
      <c r="BH130" s="1505"/>
      <c r="BI130" s="1505"/>
      <c r="BJ130" s="1505"/>
      <c r="BK130" s="1505"/>
      <c r="BL130" s="1505"/>
      <c r="BM130" s="1505"/>
    </row>
    <row r="131" spans="1:65" s="1502" customFormat="1" ht="33.75" customHeight="1">
      <c r="A131" s="1811" t="s">
        <v>640</v>
      </c>
      <c r="B131" s="1724" t="s">
        <v>74</v>
      </c>
      <c r="C131" s="1689"/>
      <c r="D131" s="1693">
        <v>5</v>
      </c>
      <c r="E131" s="1693"/>
      <c r="F131" s="1700"/>
      <c r="G131" s="1692">
        <v>5.5</v>
      </c>
      <c r="H131" s="1693">
        <f>PRODUCT(G131,30)</f>
        <v>165</v>
      </c>
      <c r="I131" s="1694">
        <f>J131+K131+L131</f>
        <v>60</v>
      </c>
      <c r="J131" s="1694">
        <v>30</v>
      </c>
      <c r="K131" s="1693">
        <v>15</v>
      </c>
      <c r="L131" s="1693">
        <v>15</v>
      </c>
      <c r="M131" s="1700">
        <f aca="true" t="shared" si="45" ref="M131:M136">H131-I131</f>
        <v>105</v>
      </c>
      <c r="N131" s="1711"/>
      <c r="O131" s="1712"/>
      <c r="P131" s="1740"/>
      <c r="Q131" s="1711"/>
      <c r="R131" s="1712"/>
      <c r="S131" s="1740"/>
      <c r="T131" s="1711">
        <v>4</v>
      </c>
      <c r="U131" s="1712"/>
      <c r="V131" s="1740"/>
      <c r="W131" s="1711"/>
      <c r="X131" s="1712"/>
      <c r="Y131" s="1713"/>
      <c r="AU131" s="1698"/>
      <c r="AZ131" s="1503"/>
      <c r="BA131" s="1504"/>
      <c r="BB131" s="1505"/>
      <c r="BC131" s="1505"/>
      <c r="BD131" s="1505"/>
      <c r="BE131" s="1505"/>
      <c r="BF131" s="1505"/>
      <c r="BG131" s="1505"/>
      <c r="BH131" s="1505"/>
      <c r="BI131" s="1505"/>
      <c r="BJ131" s="1505"/>
      <c r="BK131" s="1505"/>
      <c r="BL131" s="1505"/>
      <c r="BM131" s="1505"/>
    </row>
    <row r="132" spans="1:65" s="1502" customFormat="1" ht="36" customHeight="1">
      <c r="A132" s="1811" t="s">
        <v>641</v>
      </c>
      <c r="B132" s="1724" t="s">
        <v>74</v>
      </c>
      <c r="C132" s="1689" t="s">
        <v>467</v>
      </c>
      <c r="D132" s="1693"/>
      <c r="E132" s="1693"/>
      <c r="F132" s="1700"/>
      <c r="G132" s="1692">
        <v>3</v>
      </c>
      <c r="H132" s="1693">
        <f>PRODUCT(G132,30)</f>
        <v>90</v>
      </c>
      <c r="I132" s="1693">
        <f>J132+K132+L132</f>
        <v>36</v>
      </c>
      <c r="J132" s="1694">
        <v>18</v>
      </c>
      <c r="K132" s="1694"/>
      <c r="L132" s="1694">
        <v>18</v>
      </c>
      <c r="M132" s="1700">
        <f t="shared" si="45"/>
        <v>54</v>
      </c>
      <c r="N132" s="1711"/>
      <c r="O132" s="1712"/>
      <c r="P132" s="1740"/>
      <c r="Q132" s="1711"/>
      <c r="R132" s="1712"/>
      <c r="S132" s="1740"/>
      <c r="T132" s="1711"/>
      <c r="U132" s="1712">
        <v>4</v>
      </c>
      <c r="V132" s="1740"/>
      <c r="W132" s="1711"/>
      <c r="X132" s="1712"/>
      <c r="Y132" s="1713"/>
      <c r="AU132" s="1698"/>
      <c r="AZ132" s="1503"/>
      <c r="BA132" s="1504"/>
      <c r="BB132" s="1505"/>
      <c r="BC132" s="1505"/>
      <c r="BD132" s="1505"/>
      <c r="BE132" s="1505"/>
      <c r="BF132" s="1505"/>
      <c r="BG132" s="1505"/>
      <c r="BH132" s="1505"/>
      <c r="BI132" s="1505"/>
      <c r="BJ132" s="1505"/>
      <c r="BK132" s="1505"/>
      <c r="BL132" s="1505"/>
      <c r="BM132" s="1505"/>
    </row>
    <row r="133" spans="1:65" s="1502" customFormat="1" ht="39" customHeight="1">
      <c r="A133" s="1811" t="s">
        <v>642</v>
      </c>
      <c r="B133" s="1724" t="s">
        <v>410</v>
      </c>
      <c r="C133" s="1725"/>
      <c r="D133" s="1726"/>
      <c r="E133" s="1693"/>
      <c r="F133" s="1700" t="s">
        <v>468</v>
      </c>
      <c r="G133" s="1692">
        <v>1.5</v>
      </c>
      <c r="H133" s="1693">
        <f>PRODUCT(G133,30)</f>
        <v>45</v>
      </c>
      <c r="I133" s="1727">
        <f>J133+K133+L133</f>
        <v>18</v>
      </c>
      <c r="J133" s="1728"/>
      <c r="K133" s="1728"/>
      <c r="L133" s="1728">
        <v>18</v>
      </c>
      <c r="M133" s="1700">
        <f t="shared" si="45"/>
        <v>27</v>
      </c>
      <c r="N133" s="1711"/>
      <c r="O133" s="1712"/>
      <c r="P133" s="1740"/>
      <c r="Q133" s="1711"/>
      <c r="R133" s="1712"/>
      <c r="S133" s="1740"/>
      <c r="T133" s="1711"/>
      <c r="U133" s="1712"/>
      <c r="V133" s="1740">
        <v>2</v>
      </c>
      <c r="W133" s="1711"/>
      <c r="X133" s="1712"/>
      <c r="Y133" s="1713"/>
      <c r="AU133" s="1698"/>
      <c r="AZ133" s="1503"/>
      <c r="BA133" s="1504"/>
      <c r="BB133" s="1505"/>
      <c r="BC133" s="1505"/>
      <c r="BD133" s="1505"/>
      <c r="BE133" s="1505"/>
      <c r="BF133" s="1505"/>
      <c r="BG133" s="1505"/>
      <c r="BH133" s="1505"/>
      <c r="BI133" s="1505"/>
      <c r="BJ133" s="1505"/>
      <c r="BK133" s="1505"/>
      <c r="BL133" s="1505"/>
      <c r="BM133" s="1505"/>
    </row>
    <row r="134" spans="1:65" s="1502" customFormat="1" ht="18" customHeight="1">
      <c r="A134" s="1810" t="s">
        <v>643</v>
      </c>
      <c r="B134" s="1709" t="s">
        <v>707</v>
      </c>
      <c r="C134" s="1576" t="s">
        <v>467</v>
      </c>
      <c r="D134" s="1577"/>
      <c r="E134" s="1577"/>
      <c r="F134" s="1703"/>
      <c r="G134" s="1592">
        <v>5</v>
      </c>
      <c r="H134" s="1722">
        <f>G134*30</f>
        <v>150</v>
      </c>
      <c r="I134" s="1723">
        <f>J134+K134+L134</f>
        <v>54</v>
      </c>
      <c r="J134" s="1588">
        <v>36</v>
      </c>
      <c r="K134" s="1577">
        <v>9</v>
      </c>
      <c r="L134" s="1577">
        <v>9</v>
      </c>
      <c r="M134" s="1608">
        <f t="shared" si="45"/>
        <v>96</v>
      </c>
      <c r="N134" s="1689"/>
      <c r="O134" s="1693"/>
      <c r="P134" s="1700"/>
      <c r="Q134" s="1689"/>
      <c r="R134" s="1693"/>
      <c r="S134" s="1700"/>
      <c r="T134" s="1689"/>
      <c r="U134" s="1693">
        <v>6</v>
      </c>
      <c r="V134" s="1700"/>
      <c r="W134" s="1689"/>
      <c r="X134" s="1693"/>
      <c r="Y134" s="1708"/>
      <c r="AU134" s="1698"/>
      <c r="AZ134" s="1503"/>
      <c r="BA134" s="1504"/>
      <c r="BB134" s="1505"/>
      <c r="BC134" s="1505"/>
      <c r="BD134" s="1505"/>
      <c r="BE134" s="1505"/>
      <c r="BF134" s="1505"/>
      <c r="BG134" s="1505"/>
      <c r="BH134" s="1505"/>
      <c r="BI134" s="1505"/>
      <c r="BJ134" s="1505"/>
      <c r="BK134" s="1505"/>
      <c r="BL134" s="1505"/>
      <c r="BM134" s="1505"/>
    </row>
    <row r="135" spans="1:65" s="1502" customFormat="1" ht="36" customHeight="1">
      <c r="A135" s="1810" t="s">
        <v>644</v>
      </c>
      <c r="B135" s="1709" t="s">
        <v>551</v>
      </c>
      <c r="C135" s="1689"/>
      <c r="D135" s="1577" t="s">
        <v>468</v>
      </c>
      <c r="E135" s="1693"/>
      <c r="F135" s="1700"/>
      <c r="G135" s="1592">
        <v>4.5</v>
      </c>
      <c r="H135" s="1577">
        <f>PRODUCT(G135,30)</f>
        <v>135</v>
      </c>
      <c r="I135" s="1588">
        <f>SUM(J135+K135+L135)</f>
        <v>45</v>
      </c>
      <c r="J135" s="1577">
        <v>18</v>
      </c>
      <c r="K135" s="1577">
        <v>9</v>
      </c>
      <c r="L135" s="1577">
        <v>18</v>
      </c>
      <c r="M135" s="1608">
        <f t="shared" si="45"/>
        <v>90</v>
      </c>
      <c r="N135" s="1729"/>
      <c r="O135" s="1730"/>
      <c r="P135" s="1843"/>
      <c r="Q135" s="1729"/>
      <c r="R135" s="1730"/>
      <c r="S135" s="1843"/>
      <c r="T135" s="1729"/>
      <c r="U135" s="1730"/>
      <c r="V135" s="1740">
        <v>5</v>
      </c>
      <c r="W135" s="1729"/>
      <c r="X135" s="1712"/>
      <c r="Y135" s="1713"/>
      <c r="AU135" s="1698">
        <f>M108/H108</f>
        <v>0.5</v>
      </c>
      <c r="AZ135" s="1503" t="s">
        <v>31</v>
      </c>
      <c r="BA135" s="1504" t="e">
        <f>SUM(#REF!)</f>
        <v>#REF!</v>
      </c>
      <c r="BB135" s="1505" t="b">
        <f aca="true" t="shared" si="46" ref="BB135:BM135">ISBLANK(N108)</f>
        <v>1</v>
      </c>
      <c r="BC135" s="1505" t="b">
        <f t="shared" si="46"/>
        <v>1</v>
      </c>
      <c r="BD135" s="1505" t="b">
        <f t="shared" si="46"/>
        <v>1</v>
      </c>
      <c r="BE135" s="1505" t="b">
        <f t="shared" si="46"/>
        <v>0</v>
      </c>
      <c r="BF135" s="1505" t="b">
        <f t="shared" si="46"/>
        <v>1</v>
      </c>
      <c r="BG135" s="1505" t="b">
        <f t="shared" si="46"/>
        <v>1</v>
      </c>
      <c r="BH135" s="1505" t="b">
        <f t="shared" si="46"/>
        <v>1</v>
      </c>
      <c r="BI135" s="1505" t="b">
        <f t="shared" si="46"/>
        <v>1</v>
      </c>
      <c r="BJ135" s="1505" t="b">
        <f t="shared" si="46"/>
        <v>1</v>
      </c>
      <c r="BK135" s="1505" t="b">
        <f t="shared" si="46"/>
        <v>1</v>
      </c>
      <c r="BL135" s="1505" t="b">
        <f t="shared" si="46"/>
        <v>1</v>
      </c>
      <c r="BM135" s="1505" t="b">
        <f t="shared" si="46"/>
        <v>1</v>
      </c>
    </row>
    <row r="136" spans="1:65" s="1502" customFormat="1" ht="18" customHeight="1">
      <c r="A136" s="1810" t="s">
        <v>645</v>
      </c>
      <c r="B136" s="1709" t="s">
        <v>256</v>
      </c>
      <c r="C136" s="1576">
        <v>5</v>
      </c>
      <c r="D136" s="1577"/>
      <c r="E136" s="1577"/>
      <c r="F136" s="1703"/>
      <c r="G136" s="1592">
        <v>5.5</v>
      </c>
      <c r="H136" s="1722">
        <f>G136*30</f>
        <v>165</v>
      </c>
      <c r="I136" s="1723">
        <f>J136+K136</f>
        <v>75</v>
      </c>
      <c r="J136" s="1588">
        <v>60</v>
      </c>
      <c r="K136" s="1577">
        <v>15</v>
      </c>
      <c r="L136" s="1577"/>
      <c r="M136" s="1840">
        <f t="shared" si="45"/>
        <v>90</v>
      </c>
      <c r="N136" s="1689"/>
      <c r="O136" s="1693"/>
      <c r="P136" s="1700"/>
      <c r="Q136" s="1689"/>
      <c r="R136" s="1693"/>
      <c r="S136" s="1700"/>
      <c r="T136" s="1689">
        <v>5</v>
      </c>
      <c r="U136" s="1693"/>
      <c r="V136" s="1700"/>
      <c r="W136" s="1689"/>
      <c r="X136" s="1693"/>
      <c r="Y136" s="1708"/>
      <c r="AU136" s="1698"/>
      <c r="AZ136" s="1503"/>
      <c r="BA136" s="1504"/>
      <c r="BB136" s="1505"/>
      <c r="BC136" s="1505"/>
      <c r="BD136" s="1505"/>
      <c r="BE136" s="1505"/>
      <c r="BF136" s="1505"/>
      <c r="BG136" s="1505"/>
      <c r="BH136" s="1505"/>
      <c r="BI136" s="1505"/>
      <c r="BJ136" s="1505"/>
      <c r="BK136" s="1505"/>
      <c r="BL136" s="1505"/>
      <c r="BM136" s="1505"/>
    </row>
    <row r="137" spans="1:65" s="1502" customFormat="1" ht="18" customHeight="1">
      <c r="A137" s="1810" t="s">
        <v>646</v>
      </c>
      <c r="B137" s="1709" t="s">
        <v>84</v>
      </c>
      <c r="C137" s="1689"/>
      <c r="D137" s="1693"/>
      <c r="E137" s="1693"/>
      <c r="F137" s="1700"/>
      <c r="G137" s="1579">
        <f>G139+G138</f>
        <v>8.5</v>
      </c>
      <c r="H137" s="1577">
        <f>PRODUCT(G137,30)</f>
        <v>255</v>
      </c>
      <c r="I137" s="1610">
        <f>I139+I138</f>
        <v>90</v>
      </c>
      <c r="J137" s="1610">
        <f>J139+J138</f>
        <v>36</v>
      </c>
      <c r="K137" s="1610">
        <f>K139+K138</f>
        <v>18</v>
      </c>
      <c r="L137" s="1610">
        <f>L139+L138</f>
        <v>36</v>
      </c>
      <c r="M137" s="1734">
        <f>M139+M138</f>
        <v>165</v>
      </c>
      <c r="N137" s="1711"/>
      <c r="O137" s="1712"/>
      <c r="P137" s="1740"/>
      <c r="Q137" s="1711"/>
      <c r="R137" s="1712"/>
      <c r="S137" s="1740"/>
      <c r="T137" s="1711"/>
      <c r="U137" s="1712"/>
      <c r="V137" s="1740"/>
      <c r="W137" s="1711"/>
      <c r="X137" s="1712"/>
      <c r="Y137" s="1713"/>
      <c r="AU137" s="1698">
        <f>M128/H128</f>
        <v>0.6</v>
      </c>
      <c r="AZ137" s="1503" t="s">
        <v>32</v>
      </c>
      <c r="BA137" s="1504" t="e">
        <f>SUM(#REF!)</f>
        <v>#REF!</v>
      </c>
      <c r="BB137" s="1505" t="b">
        <f aca="true" t="shared" si="47" ref="BB137:BM137">ISBLANK(N128)</f>
        <v>1</v>
      </c>
      <c r="BC137" s="1505" t="b">
        <f t="shared" si="47"/>
        <v>1</v>
      </c>
      <c r="BD137" s="1505" t="b">
        <f t="shared" si="47"/>
        <v>1</v>
      </c>
      <c r="BE137" s="1505" t="b">
        <f t="shared" si="47"/>
        <v>1</v>
      </c>
      <c r="BF137" s="1505" t="b">
        <f t="shared" si="47"/>
        <v>1</v>
      </c>
      <c r="BG137" s="1505" t="b">
        <f t="shared" si="47"/>
        <v>1</v>
      </c>
      <c r="BH137" s="1505" t="b">
        <f t="shared" si="47"/>
        <v>0</v>
      </c>
      <c r="BI137" s="1505" t="b">
        <f t="shared" si="47"/>
        <v>1</v>
      </c>
      <c r="BJ137" s="1505" t="b">
        <f t="shared" si="47"/>
        <v>1</v>
      </c>
      <c r="BK137" s="1505" t="b">
        <f t="shared" si="47"/>
        <v>1</v>
      </c>
      <c r="BL137" s="1505" t="b">
        <f t="shared" si="47"/>
        <v>1</v>
      </c>
      <c r="BM137" s="1505" t="b">
        <f t="shared" si="47"/>
        <v>1</v>
      </c>
    </row>
    <row r="138" spans="1:65" s="1502" customFormat="1" ht="18" customHeight="1">
      <c r="A138" s="1811" t="s">
        <v>647</v>
      </c>
      <c r="B138" s="1724" t="s">
        <v>84</v>
      </c>
      <c r="C138" s="1689"/>
      <c r="D138" s="1693"/>
      <c r="E138" s="1732"/>
      <c r="F138" s="1829"/>
      <c r="G138" s="1692">
        <v>4.5</v>
      </c>
      <c r="H138" s="1693">
        <f>PRODUCT(G138,30)</f>
        <v>135</v>
      </c>
      <c r="I138" s="1693">
        <f>J138+K138+L138</f>
        <v>45</v>
      </c>
      <c r="J138" s="1693">
        <v>18</v>
      </c>
      <c r="K138" s="1694">
        <v>9</v>
      </c>
      <c r="L138" s="1694">
        <v>18</v>
      </c>
      <c r="M138" s="1700">
        <f>H138-I138</f>
        <v>90</v>
      </c>
      <c r="N138" s="1711"/>
      <c r="O138" s="1712"/>
      <c r="P138" s="1740"/>
      <c r="Q138" s="1711"/>
      <c r="R138" s="1712"/>
      <c r="S138" s="1740"/>
      <c r="T138" s="1711"/>
      <c r="U138" s="1712">
        <v>5</v>
      </c>
      <c r="V138" s="1740"/>
      <c r="W138" s="1711"/>
      <c r="X138" s="1712"/>
      <c r="Y138" s="1713"/>
      <c r="AU138" s="1698"/>
      <c r="AZ138" s="1503"/>
      <c r="BA138" s="1504"/>
      <c r="BB138" s="1505"/>
      <c r="BC138" s="1505"/>
      <c r="BD138" s="1505"/>
      <c r="BE138" s="1505"/>
      <c r="BF138" s="1505"/>
      <c r="BG138" s="1505"/>
      <c r="BH138" s="1505"/>
      <c r="BI138" s="1505"/>
      <c r="BJ138" s="1505"/>
      <c r="BK138" s="1505"/>
      <c r="BL138" s="1505"/>
      <c r="BM138" s="1505"/>
    </row>
    <row r="139" spans="1:65" s="1502" customFormat="1" ht="18" customHeight="1">
      <c r="A139" s="1811" t="s">
        <v>648</v>
      </c>
      <c r="B139" s="1724" t="s">
        <v>84</v>
      </c>
      <c r="C139" s="1689" t="s">
        <v>468</v>
      </c>
      <c r="D139" s="1693"/>
      <c r="E139" s="1693"/>
      <c r="F139" s="1700"/>
      <c r="G139" s="1692">
        <v>4</v>
      </c>
      <c r="H139" s="1693">
        <f>PRODUCT(G139,30)</f>
        <v>120</v>
      </c>
      <c r="I139" s="1693">
        <f>J139+K139+L139</f>
        <v>45</v>
      </c>
      <c r="J139" s="1693">
        <v>18</v>
      </c>
      <c r="K139" s="1693">
        <v>9</v>
      </c>
      <c r="L139" s="1693">
        <v>18</v>
      </c>
      <c r="M139" s="1700">
        <f>H139-I139</f>
        <v>75</v>
      </c>
      <c r="N139" s="1711"/>
      <c r="O139" s="1712"/>
      <c r="P139" s="1740"/>
      <c r="Q139" s="1711"/>
      <c r="R139" s="1712"/>
      <c r="S139" s="1740"/>
      <c r="T139" s="1711"/>
      <c r="U139" s="1712"/>
      <c r="V139" s="1740">
        <v>5</v>
      </c>
      <c r="W139" s="1711"/>
      <c r="X139" s="1712"/>
      <c r="Y139" s="1713"/>
      <c r="AU139" s="1698"/>
      <c r="AZ139" s="1503"/>
      <c r="BA139" s="1504"/>
      <c r="BB139" s="1505"/>
      <c r="BC139" s="1505"/>
      <c r="BD139" s="1505"/>
      <c r="BE139" s="1505"/>
      <c r="BF139" s="1505"/>
      <c r="BG139" s="1505"/>
      <c r="BH139" s="1505"/>
      <c r="BI139" s="1505"/>
      <c r="BJ139" s="1505"/>
      <c r="BK139" s="1505"/>
      <c r="BL139" s="1505"/>
      <c r="BM139" s="1505"/>
    </row>
    <row r="140" spans="1:65" s="1502" customFormat="1" ht="18" customHeight="1">
      <c r="A140" s="1810" t="s">
        <v>649</v>
      </c>
      <c r="B140" s="1709" t="s">
        <v>269</v>
      </c>
      <c r="C140" s="1576"/>
      <c r="D140" s="1577"/>
      <c r="E140" s="1577"/>
      <c r="F140" s="1703"/>
      <c r="G140" s="1592">
        <f>G141+G142+G143</f>
        <v>11.5</v>
      </c>
      <c r="H140" s="1722">
        <f>G140*30</f>
        <v>345</v>
      </c>
      <c r="I140" s="1611">
        <f>I141+I142+I143</f>
        <v>159</v>
      </c>
      <c r="J140" s="1611">
        <f>J141+J142</f>
        <v>99</v>
      </c>
      <c r="K140" s="1611">
        <f>K141+K142+K143</f>
        <v>18</v>
      </c>
      <c r="L140" s="1611">
        <f>L141+L142+L143</f>
        <v>42</v>
      </c>
      <c r="M140" s="1837">
        <f>M141+M142+M143</f>
        <v>186</v>
      </c>
      <c r="N140" s="1689"/>
      <c r="O140" s="1693"/>
      <c r="P140" s="1700"/>
      <c r="Q140" s="1689"/>
      <c r="R140" s="1693"/>
      <c r="S140" s="1700"/>
      <c r="T140" s="1689"/>
      <c r="U140" s="1693"/>
      <c r="V140" s="1700"/>
      <c r="W140" s="1689"/>
      <c r="X140" s="1693"/>
      <c r="Y140" s="1708"/>
      <c r="AU140" s="1698"/>
      <c r="AZ140" s="1503"/>
      <c r="BA140" s="1504"/>
      <c r="BB140" s="1505"/>
      <c r="BC140" s="1505"/>
      <c r="BD140" s="1505"/>
      <c r="BE140" s="1505"/>
      <c r="BF140" s="1505"/>
      <c r="BG140" s="1505"/>
      <c r="BH140" s="1505"/>
      <c r="BI140" s="1505"/>
      <c r="BJ140" s="1505"/>
      <c r="BK140" s="1505"/>
      <c r="BL140" s="1505"/>
      <c r="BM140" s="1505"/>
    </row>
    <row r="141" spans="1:65" s="1502" customFormat="1" ht="18" customHeight="1">
      <c r="A141" s="1811" t="s">
        <v>650</v>
      </c>
      <c r="B141" s="1724" t="s">
        <v>269</v>
      </c>
      <c r="C141" s="1689"/>
      <c r="D141" s="1693" t="s">
        <v>467</v>
      </c>
      <c r="E141" s="1693"/>
      <c r="F141" s="1704"/>
      <c r="G141" s="1705">
        <v>6</v>
      </c>
      <c r="H141" s="1706">
        <f>G141*30</f>
        <v>180</v>
      </c>
      <c r="I141" s="1707">
        <f>J141+K141+L141</f>
        <v>72</v>
      </c>
      <c r="J141" s="1694">
        <v>54</v>
      </c>
      <c r="K141" s="1693">
        <v>18</v>
      </c>
      <c r="L141" s="1693"/>
      <c r="M141" s="1838">
        <f>H141-I141</f>
        <v>108</v>
      </c>
      <c r="N141" s="1689"/>
      <c r="O141" s="1693"/>
      <c r="P141" s="1700"/>
      <c r="Q141" s="1689"/>
      <c r="R141" s="1693"/>
      <c r="S141" s="1700"/>
      <c r="T141" s="1689"/>
      <c r="U141" s="1693">
        <v>8</v>
      </c>
      <c r="V141" s="1700"/>
      <c r="W141" s="1689"/>
      <c r="X141" s="1693"/>
      <c r="Y141" s="1708"/>
      <c r="AU141" s="1698"/>
      <c r="AZ141" s="1503"/>
      <c r="BA141" s="1504"/>
      <c r="BB141" s="1505"/>
      <c r="BC141" s="1505"/>
      <c r="BD141" s="1505"/>
      <c r="BE141" s="1505"/>
      <c r="BF141" s="1505"/>
      <c r="BG141" s="1505"/>
      <c r="BH141" s="1505"/>
      <c r="BI141" s="1505"/>
      <c r="BJ141" s="1505"/>
      <c r="BK141" s="1505"/>
      <c r="BL141" s="1505"/>
      <c r="BM141" s="1505"/>
    </row>
    <row r="142" spans="1:65" s="1502" customFormat="1" ht="18" customHeight="1">
      <c r="A142" s="1811" t="s">
        <v>651</v>
      </c>
      <c r="B142" s="1724" t="s">
        <v>269</v>
      </c>
      <c r="C142" s="1689" t="s">
        <v>468</v>
      </c>
      <c r="D142" s="1693"/>
      <c r="E142" s="1693"/>
      <c r="F142" s="1704"/>
      <c r="G142" s="1705">
        <v>4.5</v>
      </c>
      <c r="H142" s="1706">
        <f>G142*30</f>
        <v>135</v>
      </c>
      <c r="I142" s="1707">
        <f>J142+K142+L142</f>
        <v>72</v>
      </c>
      <c r="J142" s="1694">
        <v>45</v>
      </c>
      <c r="K142" s="1693"/>
      <c r="L142" s="1693">
        <v>27</v>
      </c>
      <c r="M142" s="1838">
        <f>H142-I142</f>
        <v>63</v>
      </c>
      <c r="N142" s="1689"/>
      <c r="O142" s="1693"/>
      <c r="P142" s="1700"/>
      <c r="Q142" s="1689"/>
      <c r="R142" s="1693"/>
      <c r="S142" s="1700"/>
      <c r="T142" s="1689"/>
      <c r="U142" s="1693"/>
      <c r="V142" s="1700">
        <v>8</v>
      </c>
      <c r="W142" s="1689"/>
      <c r="X142" s="1693"/>
      <c r="Y142" s="1708"/>
      <c r="AU142" s="1698"/>
      <c r="AZ142" s="1503"/>
      <c r="BA142" s="1504"/>
      <c r="BB142" s="1505"/>
      <c r="BC142" s="1505"/>
      <c r="BD142" s="1505"/>
      <c r="BE142" s="1505"/>
      <c r="BF142" s="1505"/>
      <c r="BG142" s="1505"/>
      <c r="BH142" s="1505"/>
      <c r="BI142" s="1505"/>
      <c r="BJ142" s="1505"/>
      <c r="BK142" s="1505"/>
      <c r="BL142" s="1505"/>
      <c r="BM142" s="1505"/>
    </row>
    <row r="143" spans="1:65" s="1502" customFormat="1" ht="18" customHeight="1">
      <c r="A143" s="1811" t="s">
        <v>652</v>
      </c>
      <c r="B143" s="1724" t="s">
        <v>273</v>
      </c>
      <c r="C143" s="1689"/>
      <c r="D143" s="1693"/>
      <c r="E143" s="1693"/>
      <c r="F143" s="1704">
        <v>7</v>
      </c>
      <c r="G143" s="1705">
        <v>1</v>
      </c>
      <c r="H143" s="1706">
        <f>G143*30</f>
        <v>30</v>
      </c>
      <c r="I143" s="1707">
        <f>J143+K143+L143</f>
        <v>15</v>
      </c>
      <c r="J143" s="1694"/>
      <c r="K143" s="1693"/>
      <c r="L143" s="1693">
        <v>15</v>
      </c>
      <c r="M143" s="1838">
        <f>H143-I143</f>
        <v>15</v>
      </c>
      <c r="N143" s="1689"/>
      <c r="O143" s="1693"/>
      <c r="P143" s="1700"/>
      <c r="Q143" s="1689"/>
      <c r="R143" s="1693"/>
      <c r="S143" s="1700"/>
      <c r="T143" s="1689"/>
      <c r="U143" s="1693"/>
      <c r="V143" s="1700"/>
      <c r="W143" s="1689">
        <v>1</v>
      </c>
      <c r="X143" s="1693"/>
      <c r="Y143" s="1708"/>
      <c r="AU143" s="1698"/>
      <c r="AZ143" s="1503"/>
      <c r="BA143" s="1504"/>
      <c r="BB143" s="1505"/>
      <c r="BC143" s="1505"/>
      <c r="BD143" s="1505"/>
      <c r="BE143" s="1505"/>
      <c r="BF143" s="1505"/>
      <c r="BG143" s="1505"/>
      <c r="BH143" s="1505"/>
      <c r="BI143" s="1505"/>
      <c r="BJ143" s="1505"/>
      <c r="BK143" s="1505"/>
      <c r="BL143" s="1505"/>
      <c r="BM143" s="1505"/>
    </row>
    <row r="144" spans="1:65" s="1502" customFormat="1" ht="18" customHeight="1">
      <c r="A144" s="1810" t="s">
        <v>653</v>
      </c>
      <c r="B144" s="1709" t="s">
        <v>75</v>
      </c>
      <c r="C144" s="1576"/>
      <c r="D144" s="1577"/>
      <c r="E144" s="1733"/>
      <c r="F144" s="1830"/>
      <c r="G144" s="1579">
        <f>G145+G146+G147</f>
        <v>10</v>
      </c>
      <c r="H144" s="1577">
        <f>PRODUCT(G144,30)</f>
        <v>300</v>
      </c>
      <c r="I144" s="1610">
        <f>I145+I146+I147</f>
        <v>120</v>
      </c>
      <c r="J144" s="1610">
        <f>J145+J146+J147</f>
        <v>36</v>
      </c>
      <c r="K144" s="1610">
        <f>K145+K146+K147</f>
        <v>18</v>
      </c>
      <c r="L144" s="1610">
        <f>L145+L146+L147</f>
        <v>66</v>
      </c>
      <c r="M144" s="1734">
        <f>M145+M146+M147</f>
        <v>180</v>
      </c>
      <c r="N144" s="1711"/>
      <c r="O144" s="1712"/>
      <c r="P144" s="1740"/>
      <c r="Q144" s="1711"/>
      <c r="R144" s="1712"/>
      <c r="S144" s="1740"/>
      <c r="T144" s="1711"/>
      <c r="U144" s="1712"/>
      <c r="V144" s="1740"/>
      <c r="W144" s="1711"/>
      <c r="X144" s="1712"/>
      <c r="Y144" s="1713"/>
      <c r="AU144" s="1698"/>
      <c r="AZ144" s="1503"/>
      <c r="BA144" s="1504"/>
      <c r="BB144" s="1505"/>
      <c r="BC144" s="1505"/>
      <c r="BD144" s="1505"/>
      <c r="BE144" s="1505"/>
      <c r="BF144" s="1505"/>
      <c r="BG144" s="1505"/>
      <c r="BH144" s="1505"/>
      <c r="BI144" s="1505"/>
      <c r="BJ144" s="1505"/>
      <c r="BK144" s="1505"/>
      <c r="BL144" s="1505"/>
      <c r="BM144" s="1505"/>
    </row>
    <row r="145" spans="1:65" s="1502" customFormat="1" ht="18" customHeight="1">
      <c r="A145" s="1811" t="s">
        <v>654</v>
      </c>
      <c r="B145" s="1724" t="s">
        <v>75</v>
      </c>
      <c r="C145" s="1735"/>
      <c r="D145" s="1577"/>
      <c r="E145" s="1732"/>
      <c r="F145" s="1829"/>
      <c r="G145" s="1692">
        <v>4.5</v>
      </c>
      <c r="H145" s="1693">
        <f>PRODUCT(G145,30)</f>
        <v>135</v>
      </c>
      <c r="I145" s="1693">
        <f>J145+K145+L145</f>
        <v>45</v>
      </c>
      <c r="J145" s="1693">
        <v>18</v>
      </c>
      <c r="K145" s="1693">
        <v>9</v>
      </c>
      <c r="L145" s="1693">
        <v>18</v>
      </c>
      <c r="M145" s="1700">
        <f aca="true" t="shared" si="48" ref="M145:M150">H145-I145</f>
        <v>90</v>
      </c>
      <c r="N145" s="1736"/>
      <c r="O145" s="1737"/>
      <c r="P145" s="1844"/>
      <c r="Q145" s="1736"/>
      <c r="R145" s="1737"/>
      <c r="S145" s="1844"/>
      <c r="T145" s="1711"/>
      <c r="U145" s="1712">
        <v>5</v>
      </c>
      <c r="V145" s="1740"/>
      <c r="W145" s="1736"/>
      <c r="X145" s="1737"/>
      <c r="Y145" s="1738"/>
      <c r="AU145" s="1698"/>
      <c r="AZ145" s="1503"/>
      <c r="BA145" s="1504"/>
      <c r="BB145" s="1505"/>
      <c r="BC145" s="1505"/>
      <c r="BD145" s="1505"/>
      <c r="BE145" s="1505"/>
      <c r="BF145" s="1505"/>
      <c r="BG145" s="1505"/>
      <c r="BH145" s="1505"/>
      <c r="BI145" s="1505"/>
      <c r="BJ145" s="1505"/>
      <c r="BK145" s="1505"/>
      <c r="BL145" s="1505"/>
      <c r="BM145" s="1505"/>
    </row>
    <row r="146" spans="1:65" s="1502" customFormat="1" ht="18" customHeight="1">
      <c r="A146" s="1811" t="s">
        <v>655</v>
      </c>
      <c r="B146" s="1717" t="s">
        <v>76</v>
      </c>
      <c r="C146" s="1689" t="s">
        <v>468</v>
      </c>
      <c r="D146" s="1577"/>
      <c r="E146" s="1693"/>
      <c r="F146" s="1700"/>
      <c r="G146" s="1692">
        <v>4</v>
      </c>
      <c r="H146" s="1693">
        <f>PRODUCT(G146,30)</f>
        <v>120</v>
      </c>
      <c r="I146" s="1693">
        <f>J146+K146+L146</f>
        <v>45</v>
      </c>
      <c r="J146" s="1693">
        <v>18</v>
      </c>
      <c r="K146" s="1693">
        <v>9</v>
      </c>
      <c r="L146" s="1693">
        <v>18</v>
      </c>
      <c r="M146" s="1700">
        <f t="shared" si="48"/>
        <v>75</v>
      </c>
      <c r="N146" s="1711"/>
      <c r="O146" s="1712"/>
      <c r="P146" s="1740"/>
      <c r="Q146" s="1711"/>
      <c r="R146" s="1712"/>
      <c r="S146" s="1740"/>
      <c r="T146" s="1711"/>
      <c r="U146" s="1712"/>
      <c r="V146" s="1740">
        <v>5</v>
      </c>
      <c r="W146" s="1711"/>
      <c r="X146" s="1712"/>
      <c r="Y146" s="1713"/>
      <c r="AU146" s="1698"/>
      <c r="AZ146" s="1503"/>
      <c r="BA146" s="1504"/>
      <c r="BB146" s="1505"/>
      <c r="BC146" s="1505"/>
      <c r="BD146" s="1505"/>
      <c r="BE146" s="1505"/>
      <c r="BF146" s="1505"/>
      <c r="BG146" s="1505"/>
      <c r="BH146" s="1505"/>
      <c r="BI146" s="1505"/>
      <c r="BJ146" s="1505"/>
      <c r="BK146" s="1505"/>
      <c r="BL146" s="1505"/>
      <c r="BM146" s="1505"/>
    </row>
    <row r="147" spans="1:65" s="1502" customFormat="1" ht="18" customHeight="1">
      <c r="A147" s="1811" t="s">
        <v>656</v>
      </c>
      <c r="B147" s="1717" t="s">
        <v>411</v>
      </c>
      <c r="C147" s="1689"/>
      <c r="D147" s="1693"/>
      <c r="E147" s="1693">
        <v>7</v>
      </c>
      <c r="F147" s="1700"/>
      <c r="G147" s="1692">
        <v>1.5</v>
      </c>
      <c r="H147" s="1693">
        <f>PRODUCT(G147,30)</f>
        <v>45</v>
      </c>
      <c r="I147" s="1693">
        <f>J147+K147+L147</f>
        <v>30</v>
      </c>
      <c r="J147" s="1693"/>
      <c r="K147" s="1693"/>
      <c r="L147" s="1693">
        <v>30</v>
      </c>
      <c r="M147" s="1700">
        <f t="shared" si="48"/>
        <v>15</v>
      </c>
      <c r="N147" s="1711"/>
      <c r="O147" s="1712"/>
      <c r="P147" s="1740"/>
      <c r="Q147" s="1711"/>
      <c r="R147" s="1712"/>
      <c r="S147" s="1740"/>
      <c r="T147" s="1711"/>
      <c r="U147" s="1712"/>
      <c r="V147" s="1740"/>
      <c r="W147" s="1711">
        <v>2</v>
      </c>
      <c r="X147" s="1712"/>
      <c r="Y147" s="1713"/>
      <c r="AU147" s="1698"/>
      <c r="AZ147" s="1503"/>
      <c r="BA147" s="1504"/>
      <c r="BB147" s="1505"/>
      <c r="BC147" s="1505"/>
      <c r="BD147" s="1505"/>
      <c r="BE147" s="1505"/>
      <c r="BF147" s="1505"/>
      <c r="BG147" s="1505"/>
      <c r="BH147" s="1505"/>
      <c r="BI147" s="1505"/>
      <c r="BJ147" s="1505"/>
      <c r="BK147" s="1505"/>
      <c r="BL147" s="1505"/>
      <c r="BM147" s="1505"/>
    </row>
    <row r="148" spans="1:65" s="1502" customFormat="1" ht="18" customHeight="1">
      <c r="A148" s="1810" t="s">
        <v>657</v>
      </c>
      <c r="B148" s="1817" t="s">
        <v>274</v>
      </c>
      <c r="C148" s="1576" t="s">
        <v>47</v>
      </c>
      <c r="D148" s="1577">
        <v>5</v>
      </c>
      <c r="E148" s="1577"/>
      <c r="F148" s="1831"/>
      <c r="G148" s="1592">
        <v>3</v>
      </c>
      <c r="H148" s="1589">
        <f>G148*30</f>
        <v>90</v>
      </c>
      <c r="I148" s="1723">
        <v>45</v>
      </c>
      <c r="J148" s="1577">
        <v>30</v>
      </c>
      <c r="K148" s="1577">
        <v>15</v>
      </c>
      <c r="L148" s="1577"/>
      <c r="M148" s="1608">
        <f t="shared" si="48"/>
        <v>45</v>
      </c>
      <c r="N148" s="1689"/>
      <c r="O148" s="1693"/>
      <c r="P148" s="1700"/>
      <c r="Q148" s="1689"/>
      <c r="R148" s="1693"/>
      <c r="S148" s="1700"/>
      <c r="T148" s="1689">
        <v>3</v>
      </c>
      <c r="U148" s="1693"/>
      <c r="V148" s="1700"/>
      <c r="W148" s="1689"/>
      <c r="X148" s="1693"/>
      <c r="Y148" s="1708"/>
      <c r="AU148" s="1698"/>
      <c r="AZ148" s="1503"/>
      <c r="BA148" s="1504"/>
      <c r="BB148" s="1505"/>
      <c r="BC148" s="1505"/>
      <c r="BD148" s="1505"/>
      <c r="BE148" s="1505"/>
      <c r="BF148" s="1505"/>
      <c r="BG148" s="1505"/>
      <c r="BH148" s="1505"/>
      <c r="BI148" s="1505"/>
      <c r="BJ148" s="1505"/>
      <c r="BK148" s="1505"/>
      <c r="BL148" s="1505"/>
      <c r="BM148" s="1505"/>
    </row>
    <row r="149" spans="1:65" s="1502" customFormat="1" ht="32.25" customHeight="1">
      <c r="A149" s="1810" t="s">
        <v>658</v>
      </c>
      <c r="B149" s="1709" t="s">
        <v>180</v>
      </c>
      <c r="C149" s="1710"/>
      <c r="D149" s="1590">
        <v>5</v>
      </c>
      <c r="E149" s="1693"/>
      <c r="F149" s="1700"/>
      <c r="G149" s="1592">
        <v>3</v>
      </c>
      <c r="H149" s="1577">
        <f>PRODUCT(G149,30)</f>
        <v>90</v>
      </c>
      <c r="I149" s="1588">
        <f>J149+K149+L149</f>
        <v>30</v>
      </c>
      <c r="J149" s="1589">
        <v>15</v>
      </c>
      <c r="K149" s="1590">
        <v>15</v>
      </c>
      <c r="L149" s="1590"/>
      <c r="M149" s="1608">
        <f t="shared" si="48"/>
        <v>60</v>
      </c>
      <c r="N149" s="1711"/>
      <c r="O149" s="1712"/>
      <c r="P149" s="1740"/>
      <c r="Q149" s="1711"/>
      <c r="R149" s="1712"/>
      <c r="S149" s="1740"/>
      <c r="T149" s="1702">
        <v>2</v>
      </c>
      <c r="U149" s="1694"/>
      <c r="V149" s="1696"/>
      <c r="W149" s="1702"/>
      <c r="X149" s="1694"/>
      <c r="Y149" s="1701"/>
      <c r="AU149" s="1698"/>
      <c r="AZ149" s="1503"/>
      <c r="BA149" s="1504"/>
      <c r="BB149" s="1505"/>
      <c r="BC149" s="1505"/>
      <c r="BD149" s="1505"/>
      <c r="BE149" s="1505"/>
      <c r="BF149" s="1505"/>
      <c r="BG149" s="1505"/>
      <c r="BH149" s="1505"/>
      <c r="BI149" s="1505"/>
      <c r="BJ149" s="1505"/>
      <c r="BK149" s="1505"/>
      <c r="BL149" s="1505"/>
      <c r="BM149" s="1505"/>
    </row>
    <row r="150" spans="1:65" s="1502" customFormat="1" ht="24.75" customHeight="1">
      <c r="A150" s="1812" t="s">
        <v>659</v>
      </c>
      <c r="B150" s="1817" t="s">
        <v>282</v>
      </c>
      <c r="C150" s="1576"/>
      <c r="D150" s="1577" t="s">
        <v>468</v>
      </c>
      <c r="E150" s="1577"/>
      <c r="F150" s="1734"/>
      <c r="G150" s="1592">
        <v>3</v>
      </c>
      <c r="H150" s="1589">
        <f>G150*30</f>
        <v>90</v>
      </c>
      <c r="I150" s="1723">
        <f>J150+K150+L150</f>
        <v>36</v>
      </c>
      <c r="J150" s="1588">
        <v>36</v>
      </c>
      <c r="K150" s="1577"/>
      <c r="L150" s="1577"/>
      <c r="M150" s="1608">
        <f t="shared" si="48"/>
        <v>54</v>
      </c>
      <c r="N150" s="1689"/>
      <c r="O150" s="1693"/>
      <c r="P150" s="1700"/>
      <c r="Q150" s="1689"/>
      <c r="R150" s="1693"/>
      <c r="S150" s="1700"/>
      <c r="T150" s="1689"/>
      <c r="U150" s="1693"/>
      <c r="V150" s="1700">
        <v>4</v>
      </c>
      <c r="W150" s="1689"/>
      <c r="X150" s="1693"/>
      <c r="Y150" s="1708"/>
      <c r="AU150" s="1698"/>
      <c r="AZ150" s="1503"/>
      <c r="BA150" s="1504"/>
      <c r="BB150" s="1505"/>
      <c r="BC150" s="1505"/>
      <c r="BD150" s="1505"/>
      <c r="BE150" s="1505"/>
      <c r="BF150" s="1505"/>
      <c r="BG150" s="1505"/>
      <c r="BH150" s="1505"/>
      <c r="BI150" s="1505"/>
      <c r="BJ150" s="1505"/>
      <c r="BK150" s="1505"/>
      <c r="BL150" s="1505"/>
      <c r="BM150" s="1505"/>
    </row>
    <row r="151" spans="1:65" s="1502" customFormat="1" ht="39" customHeight="1">
      <c r="A151" s="1810" t="s">
        <v>660</v>
      </c>
      <c r="B151" s="1709" t="s">
        <v>179</v>
      </c>
      <c r="C151" s="1710"/>
      <c r="D151" s="1695"/>
      <c r="E151" s="1693"/>
      <c r="F151" s="1700"/>
      <c r="G151" s="1592">
        <f>SUM(G152:G153)</f>
        <v>6</v>
      </c>
      <c r="H151" s="1577">
        <f>PRODUCT(G151,30)</f>
        <v>180</v>
      </c>
      <c r="I151" s="1611">
        <f>I152+I153</f>
        <v>72</v>
      </c>
      <c r="J151" s="1611">
        <f>J152+J153</f>
        <v>36</v>
      </c>
      <c r="K151" s="1611">
        <f>K152+K153</f>
        <v>0</v>
      </c>
      <c r="L151" s="1611">
        <f>L152+L153</f>
        <v>36</v>
      </c>
      <c r="M151" s="1837">
        <f>M152+M153</f>
        <v>108</v>
      </c>
      <c r="N151" s="1711"/>
      <c r="O151" s="1712"/>
      <c r="P151" s="1740"/>
      <c r="Q151" s="1711"/>
      <c r="R151" s="1712"/>
      <c r="S151" s="1740"/>
      <c r="T151" s="1702"/>
      <c r="U151" s="1694"/>
      <c r="V151" s="1696"/>
      <c r="W151" s="1702"/>
      <c r="X151" s="1694"/>
      <c r="Y151" s="1701"/>
      <c r="AU151" s="1698"/>
      <c r="AZ151" s="1503"/>
      <c r="BA151" s="1504"/>
      <c r="BB151" s="1505"/>
      <c r="BC151" s="1505"/>
      <c r="BD151" s="1505"/>
      <c r="BE151" s="1505"/>
      <c r="BF151" s="1505"/>
      <c r="BG151" s="1505"/>
      <c r="BH151" s="1505"/>
      <c r="BI151" s="1505"/>
      <c r="BJ151" s="1505"/>
      <c r="BK151" s="1505"/>
      <c r="BL151" s="1505"/>
      <c r="BM151" s="1505"/>
    </row>
    <row r="152" spans="1:65" s="1502" customFormat="1" ht="35.25" customHeight="1">
      <c r="A152" s="1811" t="s">
        <v>661</v>
      </c>
      <c r="B152" s="1724" t="s">
        <v>179</v>
      </c>
      <c r="C152" s="1689"/>
      <c r="D152" s="1693"/>
      <c r="E152" s="1693"/>
      <c r="F152" s="1700"/>
      <c r="G152" s="1705">
        <v>3</v>
      </c>
      <c r="H152" s="1693">
        <f>PRODUCT(G152,30)</f>
        <v>90</v>
      </c>
      <c r="I152" s="1694">
        <f>J152+K152+L152</f>
        <v>36</v>
      </c>
      <c r="J152" s="1693">
        <v>18</v>
      </c>
      <c r="K152" s="1693">
        <v>0</v>
      </c>
      <c r="L152" s="1693">
        <v>18</v>
      </c>
      <c r="M152" s="1700">
        <f>H152-I152</f>
        <v>54</v>
      </c>
      <c r="N152" s="1711"/>
      <c r="O152" s="1712"/>
      <c r="P152" s="1740"/>
      <c r="Q152" s="1711"/>
      <c r="R152" s="1712"/>
      <c r="S152" s="1740"/>
      <c r="T152" s="1711"/>
      <c r="U152" s="1694">
        <v>4</v>
      </c>
      <c r="V152" s="1740"/>
      <c r="W152" s="1702"/>
      <c r="X152" s="1712"/>
      <c r="Y152" s="1713"/>
      <c r="AU152" s="1698"/>
      <c r="AZ152" s="1503"/>
      <c r="BA152" s="1504"/>
      <c r="BB152" s="1505"/>
      <c r="BC152" s="1505"/>
      <c r="BD152" s="1505"/>
      <c r="BE152" s="1505"/>
      <c r="BF152" s="1505"/>
      <c r="BG152" s="1505"/>
      <c r="BH152" s="1505"/>
      <c r="BI152" s="1505"/>
      <c r="BJ152" s="1505"/>
      <c r="BK152" s="1505"/>
      <c r="BL152" s="1505"/>
      <c r="BM152" s="1505"/>
    </row>
    <row r="153" spans="1:65" s="1502" customFormat="1" ht="35.25" customHeight="1">
      <c r="A153" s="1811" t="s">
        <v>662</v>
      </c>
      <c r="B153" s="1724" t="s">
        <v>179</v>
      </c>
      <c r="C153" s="1689" t="s">
        <v>468</v>
      </c>
      <c r="D153" s="1693"/>
      <c r="E153" s="1693"/>
      <c r="F153" s="1700"/>
      <c r="G153" s="1705">
        <v>3</v>
      </c>
      <c r="H153" s="1693">
        <f>PRODUCT(G153,30)</f>
        <v>90</v>
      </c>
      <c r="I153" s="1694">
        <f>J153+K153+L153</f>
        <v>36</v>
      </c>
      <c r="J153" s="1693">
        <v>18</v>
      </c>
      <c r="K153" s="1693">
        <v>0</v>
      </c>
      <c r="L153" s="1693">
        <v>18</v>
      </c>
      <c r="M153" s="1700">
        <f>H153-I153</f>
        <v>54</v>
      </c>
      <c r="N153" s="1711"/>
      <c r="O153" s="1712"/>
      <c r="P153" s="1740"/>
      <c r="Q153" s="1711"/>
      <c r="R153" s="1712"/>
      <c r="S153" s="1740"/>
      <c r="T153" s="1711"/>
      <c r="U153" s="1712"/>
      <c r="V153" s="1696">
        <v>4</v>
      </c>
      <c r="W153" s="1702"/>
      <c r="X153" s="1712"/>
      <c r="Y153" s="1713"/>
      <c r="AU153" s="1698"/>
      <c r="AZ153" s="1503"/>
      <c r="BA153" s="1504"/>
      <c r="BB153" s="1505"/>
      <c r="BC153" s="1505"/>
      <c r="BD153" s="1505"/>
      <c r="BE153" s="1505"/>
      <c r="BF153" s="1505"/>
      <c r="BG153" s="1505"/>
      <c r="BH153" s="1505"/>
      <c r="BI153" s="1505"/>
      <c r="BJ153" s="1505"/>
      <c r="BK153" s="1505"/>
      <c r="BL153" s="1505"/>
      <c r="BM153" s="1505"/>
    </row>
    <row r="154" spans="1:65" s="1502" customFormat="1" ht="21.75" customHeight="1">
      <c r="A154" s="1810" t="s">
        <v>663</v>
      </c>
      <c r="B154" s="1709" t="s">
        <v>241</v>
      </c>
      <c r="C154" s="1576"/>
      <c r="D154" s="1577"/>
      <c r="E154" s="1577"/>
      <c r="F154" s="1703"/>
      <c r="G154" s="1592">
        <f>G155+G156+G157</f>
        <v>8.5</v>
      </c>
      <c r="H154" s="1722">
        <f>G154*30</f>
        <v>255</v>
      </c>
      <c r="I154" s="1611">
        <f>I155+I156+I157</f>
        <v>91</v>
      </c>
      <c r="J154" s="1611">
        <f>J155+J156</f>
        <v>42</v>
      </c>
      <c r="K154" s="1611">
        <f>K155+K156</f>
        <v>24</v>
      </c>
      <c r="L154" s="1611">
        <f>L155+L156+L157</f>
        <v>25</v>
      </c>
      <c r="M154" s="1837">
        <f>M155+M156+M157</f>
        <v>164</v>
      </c>
      <c r="N154" s="1689"/>
      <c r="O154" s="1693"/>
      <c r="P154" s="1700"/>
      <c r="Q154" s="1689"/>
      <c r="R154" s="1693"/>
      <c r="S154" s="1700"/>
      <c r="T154" s="1689"/>
      <c r="U154" s="1693"/>
      <c r="V154" s="1700"/>
      <c r="W154" s="1689"/>
      <c r="X154" s="1693"/>
      <c r="Y154" s="1708"/>
      <c r="AU154" s="1698"/>
      <c r="AZ154" s="1503"/>
      <c r="BA154" s="1504"/>
      <c r="BB154" s="1505"/>
      <c r="BC154" s="1505"/>
      <c r="BD154" s="1505"/>
      <c r="BE154" s="1505"/>
      <c r="BF154" s="1505"/>
      <c r="BG154" s="1505"/>
      <c r="BH154" s="1505"/>
      <c r="BI154" s="1505"/>
      <c r="BJ154" s="1505"/>
      <c r="BK154" s="1505"/>
      <c r="BL154" s="1505"/>
      <c r="BM154" s="1505"/>
    </row>
    <row r="155" spans="1:65" s="1502" customFormat="1" ht="24.75" customHeight="1">
      <c r="A155" s="1811" t="s">
        <v>665</v>
      </c>
      <c r="B155" s="1724" t="s">
        <v>241</v>
      </c>
      <c r="C155" s="1689"/>
      <c r="D155" s="1693" t="s">
        <v>468</v>
      </c>
      <c r="E155" s="1693"/>
      <c r="F155" s="1704"/>
      <c r="G155" s="1705">
        <v>3.5</v>
      </c>
      <c r="H155" s="1706">
        <f>G155*30</f>
        <v>105</v>
      </c>
      <c r="I155" s="1707">
        <f>J155+K155+L155</f>
        <v>36</v>
      </c>
      <c r="J155" s="1694">
        <v>27</v>
      </c>
      <c r="K155" s="1693">
        <v>9</v>
      </c>
      <c r="L155" s="1693"/>
      <c r="M155" s="1700">
        <f>H155-I155</f>
        <v>69</v>
      </c>
      <c r="N155" s="1689"/>
      <c r="O155" s="1693"/>
      <c r="P155" s="1700"/>
      <c r="Q155" s="1689"/>
      <c r="R155" s="1693"/>
      <c r="S155" s="1700"/>
      <c r="T155" s="1689"/>
      <c r="U155" s="1693"/>
      <c r="V155" s="1700">
        <v>4</v>
      </c>
      <c r="W155" s="1689"/>
      <c r="X155" s="1693"/>
      <c r="Y155" s="1708"/>
      <c r="AU155" s="1698"/>
      <c r="AZ155" s="1503"/>
      <c r="BA155" s="1504"/>
      <c r="BB155" s="1505"/>
      <c r="BC155" s="1505"/>
      <c r="BD155" s="1505"/>
      <c r="BE155" s="1505"/>
      <c r="BF155" s="1505"/>
      <c r="BG155" s="1505"/>
      <c r="BH155" s="1505"/>
      <c r="BI155" s="1505"/>
      <c r="BJ155" s="1505"/>
      <c r="BK155" s="1505"/>
      <c r="BL155" s="1505"/>
      <c r="BM155" s="1505"/>
    </row>
    <row r="156" spans="1:65" s="1502" customFormat="1" ht="24" customHeight="1">
      <c r="A156" s="1811" t="s">
        <v>666</v>
      </c>
      <c r="B156" s="1724" t="s">
        <v>241</v>
      </c>
      <c r="C156" s="1689">
        <v>7</v>
      </c>
      <c r="D156" s="1693"/>
      <c r="E156" s="1693"/>
      <c r="F156" s="1704"/>
      <c r="G156" s="1705">
        <v>4</v>
      </c>
      <c r="H156" s="1706">
        <f>G156*30</f>
        <v>120</v>
      </c>
      <c r="I156" s="1707">
        <f>J156+K156+L156</f>
        <v>45</v>
      </c>
      <c r="J156" s="1694">
        <v>15</v>
      </c>
      <c r="K156" s="1693">
        <v>15</v>
      </c>
      <c r="L156" s="1693">
        <v>15</v>
      </c>
      <c r="M156" s="1700">
        <f>H156-I156</f>
        <v>75</v>
      </c>
      <c r="N156" s="1689"/>
      <c r="O156" s="1693"/>
      <c r="P156" s="1700"/>
      <c r="Q156" s="1689"/>
      <c r="R156" s="1693"/>
      <c r="S156" s="1700"/>
      <c r="T156" s="1689"/>
      <c r="U156" s="1693"/>
      <c r="V156" s="1700"/>
      <c r="W156" s="1689">
        <v>3</v>
      </c>
      <c r="X156" s="1693"/>
      <c r="Y156" s="1708"/>
      <c r="AU156" s="1698"/>
      <c r="AZ156" s="1503"/>
      <c r="BA156" s="1504"/>
      <c r="BB156" s="1505"/>
      <c r="BC156" s="1505"/>
      <c r="BD156" s="1505"/>
      <c r="BE156" s="1505"/>
      <c r="BF156" s="1505"/>
      <c r="BG156" s="1505"/>
      <c r="BH156" s="1505"/>
      <c r="BI156" s="1505"/>
      <c r="BJ156" s="1505"/>
      <c r="BK156" s="1505"/>
      <c r="BL156" s="1505"/>
      <c r="BM156" s="1505"/>
    </row>
    <row r="157" spans="1:65" s="1502" customFormat="1" ht="23.25" customHeight="1">
      <c r="A157" s="1811" t="s">
        <v>667</v>
      </c>
      <c r="B157" s="1724" t="s">
        <v>242</v>
      </c>
      <c r="C157" s="1741"/>
      <c r="D157" s="1742"/>
      <c r="E157" s="1742"/>
      <c r="F157" s="1743" t="s">
        <v>469</v>
      </c>
      <c r="G157" s="1744">
        <v>1</v>
      </c>
      <c r="H157" s="1745">
        <f>G157*30</f>
        <v>30</v>
      </c>
      <c r="I157" s="1746">
        <v>10</v>
      </c>
      <c r="J157" s="1747"/>
      <c r="K157" s="1742"/>
      <c r="L157" s="1742">
        <v>10</v>
      </c>
      <c r="M157" s="1841">
        <f>H157-I157</f>
        <v>20</v>
      </c>
      <c r="N157" s="1741"/>
      <c r="O157" s="1742"/>
      <c r="P157" s="1845"/>
      <c r="Q157" s="1741"/>
      <c r="R157" s="1693"/>
      <c r="S157" s="1700"/>
      <c r="T157" s="1689"/>
      <c r="U157" s="1693"/>
      <c r="V157" s="1700"/>
      <c r="W157" s="1689"/>
      <c r="X157" s="1693">
        <v>1</v>
      </c>
      <c r="Y157" s="1708"/>
      <c r="AU157" s="1698"/>
      <c r="AZ157" s="1503"/>
      <c r="BA157" s="1504"/>
      <c r="BB157" s="1505"/>
      <c r="BC157" s="1505"/>
      <c r="BD157" s="1505"/>
      <c r="BE157" s="1505"/>
      <c r="BF157" s="1505"/>
      <c r="BG157" s="1505"/>
      <c r="BH157" s="1505"/>
      <c r="BI157" s="1505"/>
      <c r="BJ157" s="1505"/>
      <c r="BK157" s="1505"/>
      <c r="BL157" s="1505"/>
      <c r="BM157" s="1505"/>
    </row>
    <row r="158" spans="1:65" s="1502" customFormat="1" ht="36.75" customHeight="1">
      <c r="A158" s="1810" t="s">
        <v>664</v>
      </c>
      <c r="B158" s="1709" t="s">
        <v>371</v>
      </c>
      <c r="C158" s="1689"/>
      <c r="D158" s="1577">
        <v>7</v>
      </c>
      <c r="E158" s="1693"/>
      <c r="F158" s="1700"/>
      <c r="G158" s="1579">
        <v>4.5</v>
      </c>
      <c r="H158" s="1577">
        <f>PRODUCT(G158,30)</f>
        <v>135</v>
      </c>
      <c r="I158" s="1588">
        <f>J158+K158+L158</f>
        <v>45</v>
      </c>
      <c r="J158" s="1590">
        <v>30</v>
      </c>
      <c r="K158" s="1590"/>
      <c r="L158" s="1590">
        <v>15</v>
      </c>
      <c r="M158" s="1608">
        <f>H158-I158</f>
        <v>90</v>
      </c>
      <c r="N158" s="1711"/>
      <c r="O158" s="1712"/>
      <c r="P158" s="1740"/>
      <c r="Q158" s="1711"/>
      <c r="R158" s="1712"/>
      <c r="S158" s="1740"/>
      <c r="T158" s="1711"/>
      <c r="U158" s="1712"/>
      <c r="V158" s="1740"/>
      <c r="W158" s="1711">
        <v>3</v>
      </c>
      <c r="X158" s="1712"/>
      <c r="Y158" s="1713"/>
      <c r="AU158" s="1698"/>
      <c r="AZ158" s="1503"/>
      <c r="BA158" s="1504"/>
      <c r="BB158" s="1505"/>
      <c r="BC158" s="1505"/>
      <c r="BD158" s="1505"/>
      <c r="BE158" s="1505"/>
      <c r="BF158" s="1505"/>
      <c r="BG158" s="1505"/>
      <c r="BH158" s="1505"/>
      <c r="BI158" s="1505"/>
      <c r="BJ158" s="1505"/>
      <c r="BK158" s="1505"/>
      <c r="BL158" s="1505"/>
      <c r="BM158" s="1505"/>
    </row>
    <row r="159" spans="1:65" s="1502" customFormat="1" ht="29.25" customHeight="1">
      <c r="A159" s="1810" t="s">
        <v>668</v>
      </c>
      <c r="B159" s="1709" t="s">
        <v>234</v>
      </c>
      <c r="C159" s="1576">
        <v>7</v>
      </c>
      <c r="D159" s="1577"/>
      <c r="E159" s="1577"/>
      <c r="F159" s="1703"/>
      <c r="G159" s="1592">
        <v>4</v>
      </c>
      <c r="H159" s="1577">
        <f>G159*30</f>
        <v>120</v>
      </c>
      <c r="I159" s="1723">
        <f>J159+K159+L159</f>
        <v>60</v>
      </c>
      <c r="J159" s="1588">
        <v>45</v>
      </c>
      <c r="K159" s="1577">
        <v>15</v>
      </c>
      <c r="L159" s="1577"/>
      <c r="M159" s="1840">
        <f>H159-I159</f>
        <v>60</v>
      </c>
      <c r="N159" s="1689"/>
      <c r="O159" s="1693"/>
      <c r="P159" s="1700"/>
      <c r="Q159" s="1689"/>
      <c r="R159" s="1693"/>
      <c r="S159" s="1700"/>
      <c r="T159" s="1689"/>
      <c r="U159" s="1693"/>
      <c r="V159" s="1700"/>
      <c r="W159" s="1689">
        <v>4</v>
      </c>
      <c r="X159" s="1693"/>
      <c r="Y159" s="1708"/>
      <c r="AU159" s="1748"/>
      <c r="AY159" s="1506"/>
      <c r="AZ159" s="1506"/>
      <c r="BA159" s="1504"/>
      <c r="BB159" s="1505"/>
      <c r="BC159" s="1505"/>
      <c r="BD159" s="1505"/>
      <c r="BE159" s="1505"/>
      <c r="BF159" s="1505"/>
      <c r="BG159" s="1505"/>
      <c r="BH159" s="1505"/>
      <c r="BI159" s="1505"/>
      <c r="BJ159" s="1505"/>
      <c r="BK159" s="1505"/>
      <c r="BL159" s="1505"/>
      <c r="BM159" s="1505"/>
    </row>
    <row r="160" spans="1:65" s="1502" customFormat="1" ht="25.5" customHeight="1">
      <c r="A160" s="1810" t="s">
        <v>669</v>
      </c>
      <c r="B160" s="1709" t="s">
        <v>83</v>
      </c>
      <c r="C160" s="1689"/>
      <c r="D160" s="1693"/>
      <c r="E160" s="1693"/>
      <c r="F160" s="1700"/>
      <c r="G160" s="1592">
        <f>SUM(G161:G162)</f>
        <v>9.5</v>
      </c>
      <c r="H160" s="1577">
        <f>PRODUCT(G160,30)</f>
        <v>285</v>
      </c>
      <c r="I160" s="1611">
        <f>I161+I162</f>
        <v>105</v>
      </c>
      <c r="J160" s="1611">
        <f>J161+J162</f>
        <v>57</v>
      </c>
      <c r="K160" s="1611">
        <f>K161+K162</f>
        <v>15</v>
      </c>
      <c r="L160" s="1611">
        <f>L161+L162</f>
        <v>33</v>
      </c>
      <c r="M160" s="1837">
        <f>M161+M162</f>
        <v>180</v>
      </c>
      <c r="N160" s="1711"/>
      <c r="O160" s="1712"/>
      <c r="P160" s="1740"/>
      <c r="Q160" s="1711"/>
      <c r="R160" s="1712"/>
      <c r="S160" s="1740"/>
      <c r="T160" s="1711"/>
      <c r="U160" s="1712"/>
      <c r="V160" s="1740"/>
      <c r="W160" s="1711"/>
      <c r="X160" s="1712"/>
      <c r="Y160" s="1713"/>
      <c r="AU160" s="1748">
        <f>M135/H135</f>
        <v>0.6666666666666666</v>
      </c>
      <c r="BB160" s="1505" t="b">
        <f aca="true" t="shared" si="49" ref="BB160:BM160">ISBLANK(N135)</f>
        <v>1</v>
      </c>
      <c r="BC160" s="1505" t="b">
        <f t="shared" si="49"/>
        <v>1</v>
      </c>
      <c r="BD160" s="1505" t="b">
        <f t="shared" si="49"/>
        <v>1</v>
      </c>
      <c r="BE160" s="1505" t="b">
        <f t="shared" si="49"/>
        <v>1</v>
      </c>
      <c r="BF160" s="1505" t="b">
        <f t="shared" si="49"/>
        <v>1</v>
      </c>
      <c r="BG160" s="1505" t="b">
        <f t="shared" si="49"/>
        <v>1</v>
      </c>
      <c r="BH160" s="1505" t="b">
        <f t="shared" si="49"/>
        <v>1</v>
      </c>
      <c r="BI160" s="1505" t="b">
        <f t="shared" si="49"/>
        <v>1</v>
      </c>
      <c r="BJ160" s="1505" t="b">
        <f t="shared" si="49"/>
        <v>0</v>
      </c>
      <c r="BK160" s="1505" t="b">
        <f t="shared" si="49"/>
        <v>1</v>
      </c>
      <c r="BL160" s="1505" t="b">
        <f t="shared" si="49"/>
        <v>1</v>
      </c>
      <c r="BM160" s="1505" t="b">
        <f t="shared" si="49"/>
        <v>1</v>
      </c>
    </row>
    <row r="161" spans="1:65" s="1502" customFormat="1" ht="24.75" customHeight="1">
      <c r="A161" s="1811" t="s">
        <v>670</v>
      </c>
      <c r="B161" s="1724" t="s">
        <v>83</v>
      </c>
      <c r="C161" s="1689"/>
      <c r="D161" s="1693">
        <v>7</v>
      </c>
      <c r="E161" s="1732"/>
      <c r="F161" s="1829"/>
      <c r="G161" s="1692">
        <v>5.5</v>
      </c>
      <c r="H161" s="1693">
        <f>PRODUCT(G161,30)</f>
        <v>165</v>
      </c>
      <c r="I161" s="1693">
        <f aca="true" t="shared" si="50" ref="I161:I166">J161+K161+L161</f>
        <v>60</v>
      </c>
      <c r="J161" s="1693">
        <v>30</v>
      </c>
      <c r="K161" s="1693">
        <v>15</v>
      </c>
      <c r="L161" s="1693">
        <v>15</v>
      </c>
      <c r="M161" s="1700">
        <f aca="true" t="shared" si="51" ref="M161:M166">H161-I161</f>
        <v>105</v>
      </c>
      <c r="N161" s="1711"/>
      <c r="O161" s="1712"/>
      <c r="P161" s="1740"/>
      <c r="Q161" s="1711"/>
      <c r="R161" s="1712"/>
      <c r="S161" s="1740"/>
      <c r="T161" s="1711"/>
      <c r="U161" s="1712"/>
      <c r="V161" s="1740"/>
      <c r="W161" s="1711">
        <v>4</v>
      </c>
      <c r="X161" s="1712"/>
      <c r="Y161" s="1713"/>
      <c r="AU161" s="1748"/>
      <c r="BB161" s="1505"/>
      <c r="BC161" s="1505"/>
      <c r="BD161" s="1505"/>
      <c r="BE161" s="1505"/>
      <c r="BF161" s="1505"/>
      <c r="BG161" s="1505"/>
      <c r="BH161" s="1505"/>
      <c r="BI161" s="1505"/>
      <c r="BJ161" s="1505"/>
      <c r="BK161" s="1505"/>
      <c r="BL161" s="1505"/>
      <c r="BM161" s="1505"/>
    </row>
    <row r="162" spans="1:65" s="1502" customFormat="1" ht="24.75" customHeight="1">
      <c r="A162" s="1811" t="s">
        <v>671</v>
      </c>
      <c r="B162" s="1724" t="s">
        <v>72</v>
      </c>
      <c r="C162" s="1689" t="s">
        <v>469</v>
      </c>
      <c r="D162" s="1693"/>
      <c r="E162" s="1693"/>
      <c r="F162" s="1700"/>
      <c r="G162" s="1692">
        <v>4</v>
      </c>
      <c r="H162" s="1693">
        <f>PRODUCT(G162,30)</f>
        <v>120</v>
      </c>
      <c r="I162" s="1693">
        <f t="shared" si="50"/>
        <v>45</v>
      </c>
      <c r="J162" s="1693">
        <v>27</v>
      </c>
      <c r="K162" s="1693"/>
      <c r="L162" s="1693">
        <v>18</v>
      </c>
      <c r="M162" s="1700">
        <f t="shared" si="51"/>
        <v>75</v>
      </c>
      <c r="N162" s="1711"/>
      <c r="O162" s="1712"/>
      <c r="P162" s="1740"/>
      <c r="Q162" s="1711"/>
      <c r="R162" s="1712"/>
      <c r="S162" s="1740"/>
      <c r="T162" s="1711"/>
      <c r="U162" s="1712"/>
      <c r="V162" s="1740"/>
      <c r="W162" s="1711"/>
      <c r="X162" s="1694">
        <v>5</v>
      </c>
      <c r="Y162" s="1713"/>
      <c r="AU162" s="1748"/>
      <c r="BB162" s="1505"/>
      <c r="BC162" s="1505"/>
      <c r="BD162" s="1505"/>
      <c r="BE162" s="1505"/>
      <c r="BF162" s="1505"/>
      <c r="BG162" s="1505"/>
      <c r="BH162" s="1505"/>
      <c r="BI162" s="1505"/>
      <c r="BJ162" s="1505"/>
      <c r="BK162" s="1505"/>
      <c r="BL162" s="1505"/>
      <c r="BM162" s="1505"/>
    </row>
    <row r="163" spans="1:65" s="1502" customFormat="1" ht="24.75" customHeight="1">
      <c r="A163" s="1810" t="s">
        <v>672</v>
      </c>
      <c r="B163" s="1709" t="s">
        <v>231</v>
      </c>
      <c r="C163" s="1576" t="s">
        <v>469</v>
      </c>
      <c r="D163" s="1577"/>
      <c r="E163" s="1577"/>
      <c r="F163" s="1703"/>
      <c r="G163" s="1592">
        <v>3</v>
      </c>
      <c r="H163" s="1611">
        <f>G163*30</f>
        <v>90</v>
      </c>
      <c r="I163" s="1611">
        <f t="shared" si="50"/>
        <v>36</v>
      </c>
      <c r="J163" s="1611">
        <v>27</v>
      </c>
      <c r="K163" s="1611">
        <v>9</v>
      </c>
      <c r="L163" s="1611"/>
      <c r="M163" s="1837">
        <f t="shared" si="51"/>
        <v>54</v>
      </c>
      <c r="N163" s="1689"/>
      <c r="O163" s="1693"/>
      <c r="P163" s="1700"/>
      <c r="Q163" s="1689"/>
      <c r="R163" s="1693"/>
      <c r="S163" s="1700"/>
      <c r="T163" s="1689"/>
      <c r="U163" s="1693"/>
      <c r="V163" s="1700"/>
      <c r="W163" s="1689"/>
      <c r="X163" s="1693">
        <v>4</v>
      </c>
      <c r="Y163" s="1708"/>
      <c r="AU163" s="1748"/>
      <c r="BB163" s="1505"/>
      <c r="BC163" s="1505"/>
      <c r="BD163" s="1505"/>
      <c r="BE163" s="1505"/>
      <c r="BF163" s="1505"/>
      <c r="BG163" s="1505"/>
      <c r="BH163" s="1505"/>
      <c r="BI163" s="1505"/>
      <c r="BJ163" s="1505"/>
      <c r="BK163" s="1505"/>
      <c r="BL163" s="1505"/>
      <c r="BM163" s="1505"/>
    </row>
    <row r="164" spans="1:65" s="1502" customFormat="1" ht="18" customHeight="1">
      <c r="A164" s="1810" t="s">
        <v>673</v>
      </c>
      <c r="B164" s="1688" t="s">
        <v>71</v>
      </c>
      <c r="C164" s="1689"/>
      <c r="D164" s="1577" t="s">
        <v>469</v>
      </c>
      <c r="E164" s="1693"/>
      <c r="F164" s="1700"/>
      <c r="G164" s="1579">
        <v>4</v>
      </c>
      <c r="H164" s="1577">
        <f>PRODUCT(G164,30)</f>
        <v>120</v>
      </c>
      <c r="I164" s="1588">
        <f t="shared" si="50"/>
        <v>45</v>
      </c>
      <c r="J164" s="1589">
        <v>27</v>
      </c>
      <c r="K164" s="1590"/>
      <c r="L164" s="1590">
        <v>18</v>
      </c>
      <c r="M164" s="1608">
        <f t="shared" si="51"/>
        <v>75</v>
      </c>
      <c r="N164" s="1711"/>
      <c r="O164" s="1712"/>
      <c r="P164" s="1740"/>
      <c r="Q164" s="1711"/>
      <c r="R164" s="1714"/>
      <c r="S164" s="1716"/>
      <c r="T164" s="1705"/>
      <c r="U164" s="1730"/>
      <c r="V164" s="1843"/>
      <c r="W164" s="1729"/>
      <c r="X164" s="1714">
        <v>5</v>
      </c>
      <c r="Y164" s="1713"/>
      <c r="AU164" s="1748"/>
      <c r="BB164" s="1505"/>
      <c r="BC164" s="1505"/>
      <c r="BD164" s="1505"/>
      <c r="BE164" s="1505"/>
      <c r="BF164" s="1505"/>
      <c r="BG164" s="1505"/>
      <c r="BH164" s="1505"/>
      <c r="BI164" s="1505"/>
      <c r="BJ164" s="1505"/>
      <c r="BK164" s="1505"/>
      <c r="BL164" s="1505"/>
      <c r="BM164" s="1505"/>
    </row>
    <row r="165" spans="1:65" s="1502" customFormat="1" ht="36.75" customHeight="1">
      <c r="A165" s="1810" t="s">
        <v>674</v>
      </c>
      <c r="B165" s="1709" t="s">
        <v>699</v>
      </c>
      <c r="C165" s="1579"/>
      <c r="D165" s="1577" t="s">
        <v>469</v>
      </c>
      <c r="E165" s="1577"/>
      <c r="F165" s="1734"/>
      <c r="G165" s="1592">
        <v>3</v>
      </c>
      <c r="H165" s="1722">
        <f>G165*30</f>
        <v>90</v>
      </c>
      <c r="I165" s="1723">
        <f t="shared" si="50"/>
        <v>36</v>
      </c>
      <c r="J165" s="1577">
        <v>18</v>
      </c>
      <c r="K165" s="1577"/>
      <c r="L165" s="1577">
        <v>18</v>
      </c>
      <c r="M165" s="1608">
        <f t="shared" si="51"/>
        <v>54</v>
      </c>
      <c r="N165" s="1702"/>
      <c r="O165" s="1693"/>
      <c r="P165" s="1700"/>
      <c r="Q165" s="1689"/>
      <c r="R165" s="1693"/>
      <c r="S165" s="1700"/>
      <c r="T165" s="1689"/>
      <c r="U165" s="1693"/>
      <c r="V165" s="1700"/>
      <c r="W165" s="1689"/>
      <c r="X165" s="1693">
        <v>4</v>
      </c>
      <c r="Y165" s="1708"/>
      <c r="AU165" s="1748">
        <f>M122/H122</f>
        <v>0.6727272727272727</v>
      </c>
      <c r="BB165" s="1505" t="b">
        <f aca="true" t="shared" si="52" ref="BB165:BM165">ISBLANK(N122)</f>
        <v>1</v>
      </c>
      <c r="BC165" s="1505" t="b">
        <f t="shared" si="52"/>
        <v>1</v>
      </c>
      <c r="BD165" s="1505" t="b">
        <f t="shared" si="52"/>
        <v>1</v>
      </c>
      <c r="BE165" s="1505" t="b">
        <f t="shared" si="52"/>
        <v>1</v>
      </c>
      <c r="BF165" s="1505" t="b">
        <f t="shared" si="52"/>
        <v>1</v>
      </c>
      <c r="BG165" s="1505" t="b">
        <f t="shared" si="52"/>
        <v>0</v>
      </c>
      <c r="BH165" s="1505" t="b">
        <f t="shared" si="52"/>
        <v>1</v>
      </c>
      <c r="BI165" s="1505" t="b">
        <f t="shared" si="52"/>
        <v>1</v>
      </c>
      <c r="BJ165" s="1505" t="b">
        <f t="shared" si="52"/>
        <v>1</v>
      </c>
      <c r="BK165" s="1505" t="b">
        <f t="shared" si="52"/>
        <v>1</v>
      </c>
      <c r="BL165" s="1505" t="b">
        <f t="shared" si="52"/>
        <v>1</v>
      </c>
      <c r="BM165" s="1505" t="b">
        <f t="shared" si="52"/>
        <v>1</v>
      </c>
    </row>
    <row r="166" spans="1:65" s="1502" customFormat="1" ht="18" customHeight="1">
      <c r="A166" s="1810" t="s">
        <v>675</v>
      </c>
      <c r="B166" s="1709" t="s">
        <v>504</v>
      </c>
      <c r="C166" s="1576" t="s">
        <v>470</v>
      </c>
      <c r="D166" s="1693"/>
      <c r="E166" s="1693"/>
      <c r="F166" s="1700"/>
      <c r="G166" s="1592">
        <v>3.5</v>
      </c>
      <c r="H166" s="1577">
        <f>PRODUCT(G166,30)</f>
        <v>105</v>
      </c>
      <c r="I166" s="1588">
        <f t="shared" si="50"/>
        <v>40</v>
      </c>
      <c r="J166" s="1577">
        <v>24</v>
      </c>
      <c r="K166" s="1577"/>
      <c r="L166" s="1590">
        <v>16</v>
      </c>
      <c r="M166" s="1608">
        <f t="shared" si="51"/>
        <v>65</v>
      </c>
      <c r="N166" s="1711"/>
      <c r="O166" s="1712"/>
      <c r="P166" s="1740"/>
      <c r="Q166" s="1711"/>
      <c r="R166" s="1712"/>
      <c r="S166" s="1740"/>
      <c r="T166" s="1711"/>
      <c r="U166" s="1712"/>
      <c r="V166" s="1740"/>
      <c r="W166" s="1711"/>
      <c r="X166" s="1712"/>
      <c r="Y166" s="1713">
        <v>5</v>
      </c>
      <c r="AU166" s="1748"/>
      <c r="BB166" s="1505"/>
      <c r="BC166" s="1505"/>
      <c r="BD166" s="1505"/>
      <c r="BE166" s="1505"/>
      <c r="BF166" s="1505"/>
      <c r="BG166" s="1505"/>
      <c r="BH166" s="1505"/>
      <c r="BI166" s="1505"/>
      <c r="BJ166" s="1505"/>
      <c r="BK166" s="1505"/>
      <c r="BL166" s="1505"/>
      <c r="BM166" s="1505"/>
    </row>
    <row r="167" spans="1:65" s="1502" customFormat="1" ht="17.25" customHeight="1">
      <c r="A167" s="1810" t="s">
        <v>676</v>
      </c>
      <c r="B167" s="1709" t="s">
        <v>250</v>
      </c>
      <c r="C167" s="1576"/>
      <c r="D167" s="1577"/>
      <c r="E167" s="1577"/>
      <c r="F167" s="1703"/>
      <c r="G167" s="1592">
        <f>G168+G169</f>
        <v>3</v>
      </c>
      <c r="H167" s="1722">
        <f aca="true" t="shared" si="53" ref="H167:H172">G167*30</f>
        <v>90</v>
      </c>
      <c r="I167" s="1611">
        <f>I168+I169</f>
        <v>48</v>
      </c>
      <c r="J167" s="1611">
        <f>J168+J169</f>
        <v>24</v>
      </c>
      <c r="K167" s="1611">
        <f>K168+K169</f>
        <v>15</v>
      </c>
      <c r="L167" s="1611">
        <f>L168+L169</f>
        <v>9</v>
      </c>
      <c r="M167" s="1837">
        <f>M168+M169</f>
        <v>42</v>
      </c>
      <c r="N167" s="1689"/>
      <c r="O167" s="1693"/>
      <c r="P167" s="1700"/>
      <c r="Q167" s="1689"/>
      <c r="R167" s="1693"/>
      <c r="S167" s="1700"/>
      <c r="T167" s="1689"/>
      <c r="U167" s="1693"/>
      <c r="V167" s="1700"/>
      <c r="W167" s="1689"/>
      <c r="X167" s="1693"/>
      <c r="Y167" s="1708"/>
      <c r="AU167" s="1748">
        <f>M119/H119</f>
        <v>0.5333333333333333</v>
      </c>
      <c r="BB167" s="1505" t="b">
        <f aca="true" t="shared" si="54" ref="BB167:BM169">ISBLANK(N119)</f>
        <v>1</v>
      </c>
      <c r="BC167" s="1505" t="b">
        <f t="shared" si="54"/>
        <v>1</v>
      </c>
      <c r="BD167" s="1505" t="b">
        <f t="shared" si="54"/>
        <v>1</v>
      </c>
      <c r="BE167" s="1505" t="b">
        <f t="shared" si="54"/>
        <v>1</v>
      </c>
      <c r="BF167" s="1505" t="b">
        <f t="shared" si="54"/>
        <v>1</v>
      </c>
      <c r="BG167" s="1505" t="b">
        <f t="shared" si="54"/>
        <v>1</v>
      </c>
      <c r="BH167" s="1505" t="b">
        <f t="shared" si="54"/>
        <v>1</v>
      </c>
      <c r="BI167" s="1505" t="b">
        <f t="shared" si="54"/>
        <v>1</v>
      </c>
      <c r="BJ167" s="1505" t="b">
        <f t="shared" si="54"/>
        <v>1</v>
      </c>
      <c r="BK167" s="1505" t="b">
        <f t="shared" si="54"/>
        <v>1</v>
      </c>
      <c r="BL167" s="1505" t="b">
        <f t="shared" si="54"/>
        <v>1</v>
      </c>
      <c r="BM167" s="1505" t="b">
        <f t="shared" si="54"/>
        <v>1</v>
      </c>
    </row>
    <row r="168" spans="1:65" s="1502" customFormat="1" ht="16.5" customHeight="1">
      <c r="A168" s="1811" t="s">
        <v>677</v>
      </c>
      <c r="B168" s="1724" t="s">
        <v>250</v>
      </c>
      <c r="C168" s="1689"/>
      <c r="D168" s="1693">
        <v>7</v>
      </c>
      <c r="E168" s="1693"/>
      <c r="F168" s="1704"/>
      <c r="G168" s="1705">
        <v>2</v>
      </c>
      <c r="H168" s="1706">
        <f t="shared" si="53"/>
        <v>60</v>
      </c>
      <c r="I168" s="1707">
        <f>J168+K168+L168</f>
        <v>30</v>
      </c>
      <c r="J168" s="1694">
        <v>15</v>
      </c>
      <c r="K168" s="1693">
        <v>15</v>
      </c>
      <c r="L168" s="1693"/>
      <c r="M168" s="1838">
        <f>H168-I168</f>
        <v>30</v>
      </c>
      <c r="N168" s="1689"/>
      <c r="O168" s="1693"/>
      <c r="P168" s="1700"/>
      <c r="Q168" s="1689"/>
      <c r="R168" s="1693"/>
      <c r="S168" s="1700"/>
      <c r="T168" s="1689"/>
      <c r="U168" s="1693"/>
      <c r="V168" s="1700"/>
      <c r="W168" s="1689">
        <v>2</v>
      </c>
      <c r="X168" s="1693"/>
      <c r="Y168" s="1708"/>
      <c r="AU168" s="1748">
        <f>M120/H120</f>
        <v>0.5</v>
      </c>
      <c r="BB168" s="1505" t="b">
        <f t="shared" si="54"/>
        <v>1</v>
      </c>
      <c r="BC168" s="1505" t="b">
        <f t="shared" si="54"/>
        <v>1</v>
      </c>
      <c r="BD168" s="1505" t="b">
        <f t="shared" si="54"/>
        <v>1</v>
      </c>
      <c r="BE168" s="1505" t="b">
        <f t="shared" si="54"/>
        <v>0</v>
      </c>
      <c r="BF168" s="1505" t="b">
        <f t="shared" si="54"/>
        <v>1</v>
      </c>
      <c r="BG168" s="1505" t="b">
        <f t="shared" si="54"/>
        <v>1</v>
      </c>
      <c r="BH168" s="1505" t="b">
        <f t="shared" si="54"/>
        <v>1</v>
      </c>
      <c r="BI168" s="1505" t="b">
        <f t="shared" si="54"/>
        <v>1</v>
      </c>
      <c r="BJ168" s="1505" t="b">
        <f t="shared" si="54"/>
        <v>1</v>
      </c>
      <c r="BK168" s="1505" t="b">
        <f t="shared" si="54"/>
        <v>1</v>
      </c>
      <c r="BL168" s="1505" t="b">
        <f t="shared" si="54"/>
        <v>1</v>
      </c>
      <c r="BM168" s="1505" t="b">
        <f t="shared" si="54"/>
        <v>1</v>
      </c>
    </row>
    <row r="169" spans="1:65" s="1502" customFormat="1" ht="19.5" customHeight="1">
      <c r="A169" s="1811" t="s">
        <v>678</v>
      </c>
      <c r="B169" s="1724" t="s">
        <v>250</v>
      </c>
      <c r="C169" s="1689" t="s">
        <v>469</v>
      </c>
      <c r="D169" s="1693"/>
      <c r="E169" s="1693"/>
      <c r="F169" s="1704"/>
      <c r="G169" s="1705">
        <v>1</v>
      </c>
      <c r="H169" s="1706">
        <f t="shared" si="53"/>
        <v>30</v>
      </c>
      <c r="I169" s="1707">
        <f>J169+K169+L169</f>
        <v>18</v>
      </c>
      <c r="J169" s="1694">
        <v>9</v>
      </c>
      <c r="K169" s="1693"/>
      <c r="L169" s="1693">
        <v>9</v>
      </c>
      <c r="M169" s="1838">
        <f>H169-I169</f>
        <v>12</v>
      </c>
      <c r="N169" s="1689"/>
      <c r="O169" s="1693"/>
      <c r="P169" s="1700"/>
      <c r="Q169" s="1689"/>
      <c r="R169" s="1693"/>
      <c r="S169" s="1700"/>
      <c r="T169" s="1689"/>
      <c r="U169" s="1693"/>
      <c r="V169" s="1700"/>
      <c r="W169" s="1689"/>
      <c r="X169" s="1693">
        <v>2</v>
      </c>
      <c r="Y169" s="1708"/>
      <c r="AU169" s="1748">
        <f>M121/H121</f>
        <v>0.6</v>
      </c>
      <c r="BB169" s="1505" t="b">
        <f t="shared" si="54"/>
        <v>1</v>
      </c>
      <c r="BC169" s="1505" t="b">
        <f t="shared" si="54"/>
        <v>1</v>
      </c>
      <c r="BD169" s="1505" t="b">
        <f t="shared" si="54"/>
        <v>1</v>
      </c>
      <c r="BE169" s="1505" t="b">
        <f t="shared" si="54"/>
        <v>1</v>
      </c>
      <c r="BF169" s="1505" t="b">
        <f t="shared" si="54"/>
        <v>0</v>
      </c>
      <c r="BG169" s="1505" t="b">
        <f t="shared" si="54"/>
        <v>1</v>
      </c>
      <c r="BH169" s="1505" t="b">
        <f t="shared" si="54"/>
        <v>1</v>
      </c>
      <c r="BI169" s="1505" t="b">
        <f t="shared" si="54"/>
        <v>1</v>
      </c>
      <c r="BJ169" s="1505" t="b">
        <f t="shared" si="54"/>
        <v>1</v>
      </c>
      <c r="BK169" s="1505" t="b">
        <f t="shared" si="54"/>
        <v>1</v>
      </c>
      <c r="BL169" s="1505" t="b">
        <f t="shared" si="54"/>
        <v>1</v>
      </c>
      <c r="BM169" s="1505" t="b">
        <f t="shared" si="54"/>
        <v>1</v>
      </c>
    </row>
    <row r="170" spans="1:65" s="1502" customFormat="1" ht="15" customHeight="1">
      <c r="A170" s="1810" t="s">
        <v>679</v>
      </c>
      <c r="B170" s="1709" t="s">
        <v>239</v>
      </c>
      <c r="C170" s="1576"/>
      <c r="D170" s="1577"/>
      <c r="E170" s="1577"/>
      <c r="F170" s="1703"/>
      <c r="G170" s="1592">
        <f>G171+G172</f>
        <v>4</v>
      </c>
      <c r="H170" s="1722">
        <f t="shared" si="53"/>
        <v>120</v>
      </c>
      <c r="I170" s="1611">
        <f>I171+I172</f>
        <v>50</v>
      </c>
      <c r="J170" s="1611">
        <f>J171+J172</f>
        <v>42</v>
      </c>
      <c r="K170" s="1611">
        <f>K171+K172</f>
        <v>8</v>
      </c>
      <c r="L170" s="1611">
        <f>L171+L172</f>
        <v>0</v>
      </c>
      <c r="M170" s="1837">
        <f>M171+M172</f>
        <v>70</v>
      </c>
      <c r="N170" s="1689"/>
      <c r="O170" s="1693"/>
      <c r="P170" s="1700"/>
      <c r="Q170" s="1689"/>
      <c r="R170" s="1693"/>
      <c r="S170" s="1700"/>
      <c r="T170" s="1689"/>
      <c r="U170" s="1693"/>
      <c r="V170" s="1700"/>
      <c r="W170" s="1689"/>
      <c r="X170" s="1693"/>
      <c r="Y170" s="1708"/>
      <c r="AU170" s="1748"/>
      <c r="BB170" s="1505"/>
      <c r="BC170" s="1505"/>
      <c r="BD170" s="1505"/>
      <c r="BE170" s="1505"/>
      <c r="BF170" s="1505"/>
      <c r="BG170" s="1505"/>
      <c r="BH170" s="1505"/>
      <c r="BI170" s="1505"/>
      <c r="BJ170" s="1505"/>
      <c r="BK170" s="1505"/>
      <c r="BL170" s="1505"/>
      <c r="BM170" s="1505"/>
    </row>
    <row r="171" spans="1:65" s="1502" customFormat="1" ht="15" customHeight="1">
      <c r="A171" s="1811" t="s">
        <v>680</v>
      </c>
      <c r="B171" s="1724" t="s">
        <v>239</v>
      </c>
      <c r="C171" s="1689"/>
      <c r="D171" s="1693"/>
      <c r="E171" s="1693"/>
      <c r="F171" s="1704"/>
      <c r="G171" s="1705">
        <v>1</v>
      </c>
      <c r="H171" s="1706">
        <f t="shared" si="53"/>
        <v>30</v>
      </c>
      <c r="I171" s="1707">
        <f>J171+K171+L171</f>
        <v>18</v>
      </c>
      <c r="J171" s="1694">
        <v>18</v>
      </c>
      <c r="K171" s="1693"/>
      <c r="L171" s="1693"/>
      <c r="M171" s="1700">
        <f aca="true" t="shared" si="55" ref="M171:M176">H171-I171</f>
        <v>12</v>
      </c>
      <c r="N171" s="1689"/>
      <c r="O171" s="1693"/>
      <c r="P171" s="1700"/>
      <c r="Q171" s="1689"/>
      <c r="R171" s="1693"/>
      <c r="S171" s="1700"/>
      <c r="T171" s="1689"/>
      <c r="U171" s="1693"/>
      <c r="V171" s="1700"/>
      <c r="W171" s="1689"/>
      <c r="X171" s="1693">
        <v>2</v>
      </c>
      <c r="Y171" s="1708"/>
      <c r="AU171" s="1748">
        <f>M130/H130</f>
        <v>0.62</v>
      </c>
      <c r="BB171" s="1505" t="b">
        <f aca="true" t="shared" si="56" ref="BB171:BM174">ISBLANK(N130)</f>
        <v>1</v>
      </c>
      <c r="BC171" s="1505" t="b">
        <f t="shared" si="56"/>
        <v>1</v>
      </c>
      <c r="BD171" s="1505" t="b">
        <f t="shared" si="56"/>
        <v>1</v>
      </c>
      <c r="BE171" s="1505" t="b">
        <f t="shared" si="56"/>
        <v>1</v>
      </c>
      <c r="BF171" s="1505" t="b">
        <f t="shared" si="56"/>
        <v>1</v>
      </c>
      <c r="BG171" s="1505" t="b">
        <f t="shared" si="56"/>
        <v>1</v>
      </c>
      <c r="BH171" s="1505" t="b">
        <f t="shared" si="56"/>
        <v>1</v>
      </c>
      <c r="BI171" s="1505" t="b">
        <f t="shared" si="56"/>
        <v>1</v>
      </c>
      <c r="BJ171" s="1505" t="b">
        <f t="shared" si="56"/>
        <v>1</v>
      </c>
      <c r="BK171" s="1505" t="b">
        <f t="shared" si="56"/>
        <v>1</v>
      </c>
      <c r="BL171" s="1505" t="b">
        <f t="shared" si="56"/>
        <v>1</v>
      </c>
      <c r="BM171" s="1505" t="b">
        <f t="shared" si="56"/>
        <v>1</v>
      </c>
    </row>
    <row r="172" spans="1:65" s="1502" customFormat="1" ht="15" customHeight="1">
      <c r="A172" s="1811" t="s">
        <v>681</v>
      </c>
      <c r="B172" s="1724" t="s">
        <v>239</v>
      </c>
      <c r="C172" s="1689" t="s">
        <v>470</v>
      </c>
      <c r="D172" s="1693"/>
      <c r="E172" s="1693"/>
      <c r="F172" s="1704"/>
      <c r="G172" s="1705">
        <v>3</v>
      </c>
      <c r="H172" s="1706">
        <f t="shared" si="53"/>
        <v>90</v>
      </c>
      <c r="I172" s="1707">
        <v>32</v>
      </c>
      <c r="J172" s="1694">
        <v>24</v>
      </c>
      <c r="K172" s="1693">
        <v>8</v>
      </c>
      <c r="L172" s="1693"/>
      <c r="M172" s="1700">
        <f t="shared" si="55"/>
        <v>58</v>
      </c>
      <c r="N172" s="1689"/>
      <c r="O172" s="1693"/>
      <c r="P172" s="1700"/>
      <c r="Q172" s="1689"/>
      <c r="R172" s="1693"/>
      <c r="S172" s="1700"/>
      <c r="T172" s="1689"/>
      <c r="U172" s="1693"/>
      <c r="V172" s="1700"/>
      <c r="W172" s="1689"/>
      <c r="X172" s="1693"/>
      <c r="Y172" s="1708">
        <v>4</v>
      </c>
      <c r="AU172" s="1748">
        <f>M131/H131</f>
        <v>0.6363636363636364</v>
      </c>
      <c r="BB172" s="1505" t="b">
        <f t="shared" si="56"/>
        <v>1</v>
      </c>
      <c r="BC172" s="1505" t="b">
        <f t="shared" si="56"/>
        <v>1</v>
      </c>
      <c r="BD172" s="1505" t="b">
        <f t="shared" si="56"/>
        <v>1</v>
      </c>
      <c r="BE172" s="1505" t="b">
        <f t="shared" si="56"/>
        <v>1</v>
      </c>
      <c r="BF172" s="1505" t="b">
        <f t="shared" si="56"/>
        <v>1</v>
      </c>
      <c r="BG172" s="1505" t="b">
        <f t="shared" si="56"/>
        <v>1</v>
      </c>
      <c r="BH172" s="1505" t="b">
        <f t="shared" si="56"/>
        <v>0</v>
      </c>
      <c r="BI172" s="1505" t="b">
        <f t="shared" si="56"/>
        <v>1</v>
      </c>
      <c r="BJ172" s="1505" t="b">
        <f t="shared" si="56"/>
        <v>1</v>
      </c>
      <c r="BK172" s="1505" t="b">
        <f t="shared" si="56"/>
        <v>1</v>
      </c>
      <c r="BL172" s="1505" t="b">
        <f t="shared" si="56"/>
        <v>1</v>
      </c>
      <c r="BM172" s="1505" t="b">
        <f t="shared" si="56"/>
        <v>1</v>
      </c>
    </row>
    <row r="173" spans="1:65" s="1502" customFormat="1" ht="30.75" customHeight="1">
      <c r="A173" s="1810" t="s">
        <v>682</v>
      </c>
      <c r="B173" s="1688" t="s">
        <v>696</v>
      </c>
      <c r="C173" s="1689"/>
      <c r="D173" s="1693"/>
      <c r="E173" s="1693"/>
      <c r="F173" s="1700"/>
      <c r="G173" s="1579">
        <f>G175+G174</f>
        <v>6</v>
      </c>
      <c r="H173" s="1577">
        <f>PRODUCT(G173,30)</f>
        <v>180</v>
      </c>
      <c r="I173" s="1588">
        <f>J173+K173+L173</f>
        <v>63</v>
      </c>
      <c r="J173" s="1577"/>
      <c r="K173" s="1577"/>
      <c r="L173" s="1577">
        <f>L174+L175</f>
        <v>63</v>
      </c>
      <c r="M173" s="1608">
        <f t="shared" si="55"/>
        <v>117</v>
      </c>
      <c r="N173" s="1711"/>
      <c r="O173" s="1712"/>
      <c r="P173" s="1740"/>
      <c r="Q173" s="1711"/>
      <c r="R173" s="1712"/>
      <c r="S173" s="1740"/>
      <c r="T173" s="1711"/>
      <c r="U173" s="1712"/>
      <c r="V173" s="1740"/>
      <c r="W173" s="1711"/>
      <c r="X173" s="1712"/>
      <c r="Y173" s="1713"/>
      <c r="AU173" s="1748">
        <f>M132/H132</f>
        <v>0.6</v>
      </c>
      <c r="BB173" s="1505" t="b">
        <f t="shared" si="56"/>
        <v>1</v>
      </c>
      <c r="BC173" s="1505" t="b">
        <f t="shared" si="56"/>
        <v>1</v>
      </c>
      <c r="BD173" s="1505" t="b">
        <f t="shared" si="56"/>
        <v>1</v>
      </c>
      <c r="BE173" s="1505" t="b">
        <f t="shared" si="56"/>
        <v>1</v>
      </c>
      <c r="BF173" s="1505" t="b">
        <f t="shared" si="56"/>
        <v>1</v>
      </c>
      <c r="BG173" s="1505" t="b">
        <f t="shared" si="56"/>
        <v>1</v>
      </c>
      <c r="BH173" s="1505" t="b">
        <f t="shared" si="56"/>
        <v>1</v>
      </c>
      <c r="BI173" s="1505" t="b">
        <f t="shared" si="56"/>
        <v>0</v>
      </c>
      <c r="BJ173" s="1505" t="b">
        <f t="shared" si="56"/>
        <v>1</v>
      </c>
      <c r="BK173" s="1505" t="b">
        <f t="shared" si="56"/>
        <v>1</v>
      </c>
      <c r="BL173" s="1505" t="b">
        <f t="shared" si="56"/>
        <v>1</v>
      </c>
      <c r="BM173" s="1505" t="b">
        <f t="shared" si="56"/>
        <v>1</v>
      </c>
    </row>
    <row r="174" spans="1:65" s="1502" customFormat="1" ht="30" customHeight="1">
      <c r="A174" s="1811" t="s">
        <v>683</v>
      </c>
      <c r="B174" s="1724" t="s">
        <v>697</v>
      </c>
      <c r="C174" s="1689"/>
      <c r="D174" s="1693">
        <v>7</v>
      </c>
      <c r="E174" s="1693"/>
      <c r="F174" s="1700"/>
      <c r="G174" s="1692">
        <v>4.5</v>
      </c>
      <c r="H174" s="1693">
        <f>PRODUCT(G174,30)</f>
        <v>135</v>
      </c>
      <c r="I174" s="1694">
        <f>J174+K174+L174</f>
        <v>45</v>
      </c>
      <c r="J174" s="1693"/>
      <c r="K174" s="1693"/>
      <c r="L174" s="1693">
        <v>45</v>
      </c>
      <c r="M174" s="1700">
        <f t="shared" si="55"/>
        <v>90</v>
      </c>
      <c r="N174" s="1711"/>
      <c r="O174" s="1712"/>
      <c r="P174" s="1740"/>
      <c r="Q174" s="1711"/>
      <c r="R174" s="1712"/>
      <c r="S174" s="1740"/>
      <c r="T174" s="1711"/>
      <c r="U174" s="1712"/>
      <c r="V174" s="1740"/>
      <c r="W174" s="1711">
        <v>3</v>
      </c>
      <c r="X174" s="1712"/>
      <c r="Y174" s="1713"/>
      <c r="AU174" s="1748">
        <f>M133/H133</f>
        <v>0.6</v>
      </c>
      <c r="BB174" s="1505" t="b">
        <f t="shared" si="56"/>
        <v>1</v>
      </c>
      <c r="BC174" s="1505" t="b">
        <f t="shared" si="56"/>
        <v>1</v>
      </c>
      <c r="BD174" s="1505" t="b">
        <f t="shared" si="56"/>
        <v>1</v>
      </c>
      <c r="BE174" s="1505" t="b">
        <f t="shared" si="56"/>
        <v>1</v>
      </c>
      <c r="BF174" s="1505" t="b">
        <f t="shared" si="56"/>
        <v>1</v>
      </c>
      <c r="BG174" s="1505" t="b">
        <f t="shared" si="56"/>
        <v>1</v>
      </c>
      <c r="BH174" s="1505" t="b">
        <f t="shared" si="56"/>
        <v>1</v>
      </c>
      <c r="BI174" s="1505" t="b">
        <f t="shared" si="56"/>
        <v>1</v>
      </c>
      <c r="BJ174" s="1505" t="b">
        <f t="shared" si="56"/>
        <v>0</v>
      </c>
      <c r="BK174" s="1505" t="b">
        <f t="shared" si="56"/>
        <v>1</v>
      </c>
      <c r="BL174" s="1505" t="b">
        <f t="shared" si="56"/>
        <v>1</v>
      </c>
      <c r="BM174" s="1505" t="b">
        <f t="shared" si="56"/>
        <v>1</v>
      </c>
    </row>
    <row r="175" spans="1:65" s="1502" customFormat="1" ht="35.25" customHeight="1">
      <c r="A175" s="1811" t="s">
        <v>684</v>
      </c>
      <c r="B175" s="1724" t="s">
        <v>698</v>
      </c>
      <c r="C175" s="1689"/>
      <c r="D175" s="1693"/>
      <c r="E175" s="1693"/>
      <c r="F175" s="1700" t="s">
        <v>469</v>
      </c>
      <c r="G175" s="1692">
        <v>1.5</v>
      </c>
      <c r="H175" s="1693">
        <f>PRODUCT(G175,30)</f>
        <v>45</v>
      </c>
      <c r="I175" s="1694">
        <f>J175+K175+L175</f>
        <v>18</v>
      </c>
      <c r="J175" s="1693"/>
      <c r="K175" s="1693"/>
      <c r="L175" s="1693">
        <v>18</v>
      </c>
      <c r="M175" s="1700">
        <f t="shared" si="55"/>
        <v>27</v>
      </c>
      <c r="N175" s="1711"/>
      <c r="O175" s="1712"/>
      <c r="P175" s="1740"/>
      <c r="Q175" s="1711"/>
      <c r="R175" s="1712"/>
      <c r="S175" s="1740"/>
      <c r="T175" s="1711"/>
      <c r="U175" s="1712"/>
      <c r="V175" s="1740"/>
      <c r="W175" s="1711"/>
      <c r="X175" s="1712">
        <v>2</v>
      </c>
      <c r="Y175" s="1713"/>
      <c r="AU175" s="1748">
        <f>M160/H160</f>
        <v>0.631578947368421</v>
      </c>
      <c r="BB175" s="1505" t="b">
        <f aca="true" t="shared" si="57" ref="BB175:BM177">ISBLANK(N160)</f>
        <v>1</v>
      </c>
      <c r="BC175" s="1505" t="b">
        <f t="shared" si="57"/>
        <v>1</v>
      </c>
      <c r="BD175" s="1505" t="b">
        <f t="shared" si="57"/>
        <v>1</v>
      </c>
      <c r="BE175" s="1505" t="b">
        <f t="shared" si="57"/>
        <v>1</v>
      </c>
      <c r="BF175" s="1505" t="b">
        <f t="shared" si="57"/>
        <v>1</v>
      </c>
      <c r="BG175" s="1505" t="b">
        <f t="shared" si="57"/>
        <v>1</v>
      </c>
      <c r="BH175" s="1505" t="b">
        <f t="shared" si="57"/>
        <v>1</v>
      </c>
      <c r="BI175" s="1505" t="b">
        <f t="shared" si="57"/>
        <v>1</v>
      </c>
      <c r="BJ175" s="1505" t="b">
        <f t="shared" si="57"/>
        <v>1</v>
      </c>
      <c r="BK175" s="1505" t="b">
        <f t="shared" si="57"/>
        <v>1</v>
      </c>
      <c r="BL175" s="1505" t="b">
        <f t="shared" si="57"/>
        <v>1</v>
      </c>
      <c r="BM175" s="1505" t="b">
        <f t="shared" si="57"/>
        <v>1</v>
      </c>
    </row>
    <row r="176" spans="1:65" s="1502" customFormat="1" ht="18" customHeight="1">
      <c r="A176" s="1810" t="s">
        <v>686</v>
      </c>
      <c r="B176" s="1688" t="s">
        <v>275</v>
      </c>
      <c r="C176" s="1576"/>
      <c r="D176" s="1577">
        <v>7</v>
      </c>
      <c r="E176" s="1577"/>
      <c r="F176" s="1831"/>
      <c r="G176" s="1592">
        <v>3</v>
      </c>
      <c r="H176" s="1589">
        <f>G176*30</f>
        <v>90</v>
      </c>
      <c r="I176" s="1723">
        <f>J176+L176</f>
        <v>45</v>
      </c>
      <c r="J176" s="1577">
        <v>30</v>
      </c>
      <c r="K176" s="1577"/>
      <c r="L176" s="1577">
        <v>15</v>
      </c>
      <c r="M176" s="1840">
        <f t="shared" si="55"/>
        <v>45</v>
      </c>
      <c r="N176" s="1711"/>
      <c r="O176" s="1693"/>
      <c r="P176" s="1700"/>
      <c r="Q176" s="1689"/>
      <c r="R176" s="1693"/>
      <c r="S176" s="1700"/>
      <c r="T176" s="1689"/>
      <c r="U176" s="1693"/>
      <c r="V176" s="1700"/>
      <c r="W176" s="1689">
        <v>3</v>
      </c>
      <c r="X176" s="1693"/>
      <c r="Y176" s="1708"/>
      <c r="AU176" s="1748">
        <f>M161/H161</f>
        <v>0.6363636363636364</v>
      </c>
      <c r="BB176" s="1505" t="b">
        <f t="shared" si="57"/>
        <v>1</v>
      </c>
      <c r="BC176" s="1505" t="b">
        <f t="shared" si="57"/>
        <v>1</v>
      </c>
      <c r="BD176" s="1505" t="b">
        <f t="shared" si="57"/>
        <v>1</v>
      </c>
      <c r="BE176" s="1505" t="b">
        <f t="shared" si="57"/>
        <v>1</v>
      </c>
      <c r="BF176" s="1505" t="b">
        <f t="shared" si="57"/>
        <v>1</v>
      </c>
      <c r="BG176" s="1505" t="b">
        <f t="shared" si="57"/>
        <v>1</v>
      </c>
      <c r="BH176" s="1505" t="b">
        <f t="shared" si="57"/>
        <v>1</v>
      </c>
      <c r="BI176" s="1505" t="b">
        <f t="shared" si="57"/>
        <v>1</v>
      </c>
      <c r="BJ176" s="1505" t="b">
        <f t="shared" si="57"/>
        <v>1</v>
      </c>
      <c r="BK176" s="1505" t="b">
        <f t="shared" si="57"/>
        <v>0</v>
      </c>
      <c r="BL176" s="1505" t="b">
        <f t="shared" si="57"/>
        <v>1</v>
      </c>
      <c r="BM176" s="1505" t="b">
        <f t="shared" si="57"/>
        <v>1</v>
      </c>
    </row>
    <row r="177" spans="1:65" s="1502" customFormat="1" ht="18" customHeight="1">
      <c r="A177" s="1812" t="s">
        <v>687</v>
      </c>
      <c r="B177" s="1817" t="s">
        <v>283</v>
      </c>
      <c r="C177" s="1576"/>
      <c r="D177" s="1577"/>
      <c r="E177" s="1577"/>
      <c r="F177" s="1734"/>
      <c r="G177" s="1592">
        <f>G178+G179+G180</f>
        <v>3</v>
      </c>
      <c r="H177" s="1589">
        <f>G177*30</f>
        <v>90</v>
      </c>
      <c r="I177" s="1723">
        <f>I178+I179+I180</f>
        <v>47</v>
      </c>
      <c r="J177" s="1588">
        <f>J178+J179+J180</f>
        <v>32</v>
      </c>
      <c r="K177" s="1577"/>
      <c r="L177" s="1577">
        <f>L178</f>
        <v>15</v>
      </c>
      <c r="M177" s="1608">
        <f>M178+M179+M180</f>
        <v>43</v>
      </c>
      <c r="N177" s="1689"/>
      <c r="O177" s="1693"/>
      <c r="P177" s="1700"/>
      <c r="Q177" s="1689"/>
      <c r="R177" s="1693"/>
      <c r="S177" s="1700"/>
      <c r="T177" s="1689"/>
      <c r="U177" s="1693"/>
      <c r="V177" s="1700"/>
      <c r="W177" s="1689"/>
      <c r="X177" s="1693"/>
      <c r="Y177" s="1708"/>
      <c r="AU177" s="1748">
        <f>M162/H162</f>
        <v>0.625</v>
      </c>
      <c r="BB177" s="1505" t="b">
        <f t="shared" si="57"/>
        <v>1</v>
      </c>
      <c r="BC177" s="1505" t="b">
        <f t="shared" si="57"/>
        <v>1</v>
      </c>
      <c r="BD177" s="1505" t="b">
        <f t="shared" si="57"/>
        <v>1</v>
      </c>
      <c r="BE177" s="1505" t="b">
        <f t="shared" si="57"/>
        <v>1</v>
      </c>
      <c r="BF177" s="1505" t="b">
        <f t="shared" si="57"/>
        <v>1</v>
      </c>
      <c r="BG177" s="1505" t="b">
        <f t="shared" si="57"/>
        <v>1</v>
      </c>
      <c r="BH177" s="1505" t="b">
        <f t="shared" si="57"/>
        <v>1</v>
      </c>
      <c r="BI177" s="1505" t="b">
        <f t="shared" si="57"/>
        <v>1</v>
      </c>
      <c r="BJ177" s="1505" t="b">
        <f t="shared" si="57"/>
        <v>1</v>
      </c>
      <c r="BK177" s="1505" t="b">
        <f t="shared" si="57"/>
        <v>1</v>
      </c>
      <c r="BL177" s="1505" t="b">
        <f t="shared" si="57"/>
        <v>0</v>
      </c>
      <c r="BM177" s="1505" t="b">
        <f t="shared" si="57"/>
        <v>1</v>
      </c>
    </row>
    <row r="178" spans="1:75" s="1502" customFormat="1" ht="18" customHeight="1">
      <c r="A178" s="1813" t="s">
        <v>688</v>
      </c>
      <c r="B178" s="1717" t="s">
        <v>285</v>
      </c>
      <c r="C178" s="1689"/>
      <c r="D178" s="1693">
        <v>7</v>
      </c>
      <c r="E178" s="1693"/>
      <c r="F178" s="1731"/>
      <c r="G178" s="1705">
        <v>2</v>
      </c>
      <c r="H178" s="1699">
        <f>G178*30</f>
        <v>60</v>
      </c>
      <c r="I178" s="1707">
        <v>30</v>
      </c>
      <c r="J178" s="1694">
        <v>15</v>
      </c>
      <c r="K178" s="1693"/>
      <c r="L178" s="1693">
        <v>15</v>
      </c>
      <c r="M178" s="1700">
        <f>H178-I178</f>
        <v>30</v>
      </c>
      <c r="N178" s="1689"/>
      <c r="O178" s="1693"/>
      <c r="P178" s="1700"/>
      <c r="Q178" s="1689"/>
      <c r="R178" s="1693"/>
      <c r="S178" s="1700"/>
      <c r="T178" s="1689"/>
      <c r="U178" s="1693"/>
      <c r="V178" s="1700"/>
      <c r="W178" s="1689">
        <v>2</v>
      </c>
      <c r="X178" s="1693"/>
      <c r="Y178" s="1708"/>
      <c r="AU178" s="1748">
        <f>M137/H137</f>
        <v>0.6470588235294118</v>
      </c>
      <c r="BB178" s="1505" t="b">
        <f aca="true" t="shared" si="58" ref="BB178:BM180">ISBLANK(N137)</f>
        <v>1</v>
      </c>
      <c r="BC178" s="1505" t="b">
        <f t="shared" si="58"/>
        <v>1</v>
      </c>
      <c r="BD178" s="1505" t="b">
        <f t="shared" si="58"/>
        <v>1</v>
      </c>
      <c r="BE178" s="1505" t="b">
        <f t="shared" si="58"/>
        <v>1</v>
      </c>
      <c r="BF178" s="1505" t="b">
        <f t="shared" si="58"/>
        <v>1</v>
      </c>
      <c r="BG178" s="1505" t="b">
        <f t="shared" si="58"/>
        <v>1</v>
      </c>
      <c r="BH178" s="1505" t="b">
        <f t="shared" si="58"/>
        <v>1</v>
      </c>
      <c r="BI178" s="1505" t="b">
        <f t="shared" si="58"/>
        <v>1</v>
      </c>
      <c r="BJ178" s="1505" t="b">
        <f t="shared" si="58"/>
        <v>1</v>
      </c>
      <c r="BK178" s="1505" t="b">
        <f t="shared" si="58"/>
        <v>1</v>
      </c>
      <c r="BL178" s="1505" t="b">
        <f t="shared" si="58"/>
        <v>1</v>
      </c>
      <c r="BM178" s="1505" t="b">
        <f t="shared" si="58"/>
        <v>1</v>
      </c>
      <c r="BS178" s="1872" t="s">
        <v>702</v>
      </c>
      <c r="BV178" s="2331" t="s">
        <v>703</v>
      </c>
      <c r="BW178" s="2331"/>
    </row>
    <row r="179" spans="1:75" s="1502" customFormat="1" ht="18" customHeight="1">
      <c r="A179" s="1813" t="s">
        <v>689</v>
      </c>
      <c r="B179" s="1717" t="s">
        <v>287</v>
      </c>
      <c r="C179" s="1689"/>
      <c r="D179" s="1693"/>
      <c r="E179" s="1693"/>
      <c r="F179" s="1731"/>
      <c r="G179" s="1705">
        <v>0.5</v>
      </c>
      <c r="H179" s="1699">
        <f>G179*30</f>
        <v>15</v>
      </c>
      <c r="I179" s="1707">
        <f>J179+K179+L179</f>
        <v>9</v>
      </c>
      <c r="J179" s="1694">
        <v>9</v>
      </c>
      <c r="K179" s="1693"/>
      <c r="L179" s="1693"/>
      <c r="M179" s="1700">
        <f>H179-I179</f>
        <v>6</v>
      </c>
      <c r="N179" s="1689"/>
      <c r="O179" s="1693"/>
      <c r="P179" s="1700"/>
      <c r="Q179" s="1689"/>
      <c r="R179" s="1693"/>
      <c r="S179" s="1700"/>
      <c r="T179" s="1689"/>
      <c r="U179" s="1693"/>
      <c r="V179" s="1700"/>
      <c r="W179" s="1689"/>
      <c r="X179" s="1693">
        <v>1</v>
      </c>
      <c r="Y179" s="1708"/>
      <c r="AU179" s="1748">
        <f>M138/H138</f>
        <v>0.6666666666666666</v>
      </c>
      <c r="BB179" s="1505" t="b">
        <f t="shared" si="58"/>
        <v>1</v>
      </c>
      <c r="BC179" s="1505" t="b">
        <f t="shared" si="58"/>
        <v>1</v>
      </c>
      <c r="BD179" s="1505" t="b">
        <f t="shared" si="58"/>
        <v>1</v>
      </c>
      <c r="BE179" s="1505" t="b">
        <f t="shared" si="58"/>
        <v>1</v>
      </c>
      <c r="BF179" s="1505" t="b">
        <f t="shared" si="58"/>
        <v>1</v>
      </c>
      <c r="BG179" s="1505" t="b">
        <f t="shared" si="58"/>
        <v>1</v>
      </c>
      <c r="BH179" s="1505" t="b">
        <f t="shared" si="58"/>
        <v>1</v>
      </c>
      <c r="BI179" s="1505" t="b">
        <f t="shared" si="58"/>
        <v>0</v>
      </c>
      <c r="BJ179" s="1505" t="b">
        <f t="shared" si="58"/>
        <v>1</v>
      </c>
      <c r="BK179" s="1505" t="b">
        <f t="shared" si="58"/>
        <v>1</v>
      </c>
      <c r="BL179" s="1505" t="b">
        <f t="shared" si="58"/>
        <v>1</v>
      </c>
      <c r="BM179" s="1505" t="b">
        <f t="shared" si="58"/>
        <v>1</v>
      </c>
      <c r="BS179" s="1873">
        <f>G107+G109+G114+G124+G129+G134+G136+G148+G150+G154+G159+G163+G165+G170+G176+G177+G167+G140</f>
        <v>98.5</v>
      </c>
      <c r="BV179" s="2332">
        <f>G106+G108+G113+G119+G122+G123+G128+G130+G135+G137+G144+G149+G151+G158+G160+G164+G166+G173</f>
        <v>98.5</v>
      </c>
      <c r="BW179" s="2333"/>
    </row>
    <row r="180" spans="1:65" s="1502" customFormat="1" ht="18" customHeight="1" thickBot="1">
      <c r="A180" s="1814" t="s">
        <v>690</v>
      </c>
      <c r="B180" s="1818" t="s">
        <v>289</v>
      </c>
      <c r="C180" s="1749"/>
      <c r="D180" s="1750" t="s">
        <v>470</v>
      </c>
      <c r="E180" s="1750"/>
      <c r="F180" s="1754"/>
      <c r="G180" s="1755">
        <v>0.5</v>
      </c>
      <c r="H180" s="1869">
        <f>G180*30</f>
        <v>15</v>
      </c>
      <c r="I180" s="1756">
        <v>8</v>
      </c>
      <c r="J180" s="1752">
        <v>8</v>
      </c>
      <c r="K180" s="1750"/>
      <c r="L180" s="1750"/>
      <c r="M180" s="1753">
        <f>H180-I180</f>
        <v>7</v>
      </c>
      <c r="N180" s="1749"/>
      <c r="O180" s="1750"/>
      <c r="P180" s="1753"/>
      <c r="Q180" s="1749"/>
      <c r="R180" s="1750"/>
      <c r="S180" s="1753"/>
      <c r="T180" s="1749"/>
      <c r="U180" s="1750"/>
      <c r="V180" s="1753"/>
      <c r="W180" s="1749"/>
      <c r="X180" s="1750"/>
      <c r="Y180" s="1751">
        <v>1</v>
      </c>
      <c r="AU180" s="1748">
        <f>M139/H139</f>
        <v>0.625</v>
      </c>
      <c r="BB180" s="1505" t="b">
        <f t="shared" si="58"/>
        <v>1</v>
      </c>
      <c r="BC180" s="1505" t="b">
        <f t="shared" si="58"/>
        <v>1</v>
      </c>
      <c r="BD180" s="1505" t="b">
        <f t="shared" si="58"/>
        <v>1</v>
      </c>
      <c r="BE180" s="1505" t="b">
        <f t="shared" si="58"/>
        <v>1</v>
      </c>
      <c r="BF180" s="1505" t="b">
        <f t="shared" si="58"/>
        <v>1</v>
      </c>
      <c r="BG180" s="1505" t="b">
        <f t="shared" si="58"/>
        <v>1</v>
      </c>
      <c r="BH180" s="1505" t="b">
        <f t="shared" si="58"/>
        <v>1</v>
      </c>
      <c r="BI180" s="1505" t="b">
        <f t="shared" si="58"/>
        <v>1</v>
      </c>
      <c r="BJ180" s="1505" t="b">
        <f t="shared" si="58"/>
        <v>0</v>
      </c>
      <c r="BK180" s="1505" t="b">
        <f t="shared" si="58"/>
        <v>1</v>
      </c>
      <c r="BL180" s="1505" t="b">
        <f t="shared" si="58"/>
        <v>1</v>
      </c>
      <c r="BM180" s="1505" t="b">
        <f t="shared" si="58"/>
        <v>1</v>
      </c>
    </row>
    <row r="181" spans="1:65" s="1502" customFormat="1" ht="18" customHeight="1" thickBot="1">
      <c r="A181" s="2283" t="s">
        <v>600</v>
      </c>
      <c r="B181" s="2284"/>
      <c r="C181" s="2284"/>
      <c r="D181" s="2284"/>
      <c r="E181" s="2284"/>
      <c r="F181" s="2285"/>
      <c r="G181" s="1832">
        <v>98.5</v>
      </c>
      <c r="H181" s="1832">
        <v>2955</v>
      </c>
      <c r="I181" s="1832">
        <v>1123</v>
      </c>
      <c r="J181" s="1832">
        <v>510</v>
      </c>
      <c r="K181" s="1832">
        <v>165</v>
      </c>
      <c r="L181" s="1832">
        <v>448</v>
      </c>
      <c r="M181" s="1832">
        <v>1832</v>
      </c>
      <c r="N181" s="1842"/>
      <c r="O181" s="1842"/>
      <c r="P181" s="1842"/>
      <c r="Q181" s="1842"/>
      <c r="R181" s="1842"/>
      <c r="S181" s="1842"/>
      <c r="T181" s="1842"/>
      <c r="U181" s="1842"/>
      <c r="V181" s="1842"/>
      <c r="W181" s="1842"/>
      <c r="X181" s="1842"/>
      <c r="Y181" s="1842"/>
      <c r="AU181" s="1748">
        <f>M144/H144</f>
        <v>0.6</v>
      </c>
      <c r="BB181" s="1505" t="b">
        <f aca="true" t="shared" si="59" ref="BB181:BM181">ISBLANK(N144)</f>
        <v>1</v>
      </c>
      <c r="BC181" s="1505" t="b">
        <f t="shared" si="59"/>
        <v>1</v>
      </c>
      <c r="BD181" s="1505" t="b">
        <f t="shared" si="59"/>
        <v>1</v>
      </c>
      <c r="BE181" s="1505" t="b">
        <f t="shared" si="59"/>
        <v>1</v>
      </c>
      <c r="BF181" s="1505" t="b">
        <f t="shared" si="59"/>
        <v>1</v>
      </c>
      <c r="BG181" s="1505" t="b">
        <f t="shared" si="59"/>
        <v>1</v>
      </c>
      <c r="BH181" s="1505" t="b">
        <f t="shared" si="59"/>
        <v>1</v>
      </c>
      <c r="BI181" s="1505" t="b">
        <f t="shared" si="59"/>
        <v>1</v>
      </c>
      <c r="BJ181" s="1505" t="b">
        <f t="shared" si="59"/>
        <v>1</v>
      </c>
      <c r="BK181" s="1505" t="b">
        <f t="shared" si="59"/>
        <v>1</v>
      </c>
      <c r="BL181" s="1505" t="b">
        <f t="shared" si="59"/>
        <v>1</v>
      </c>
      <c r="BM181" s="1505" t="b">
        <f t="shared" si="59"/>
        <v>1</v>
      </c>
    </row>
    <row r="182" spans="1:66" s="1748" customFormat="1" ht="21.75" customHeight="1" thickBot="1">
      <c r="A182" s="2286" t="s">
        <v>601</v>
      </c>
      <c r="B182" s="2287"/>
      <c r="C182" s="2287"/>
      <c r="D182" s="2287"/>
      <c r="E182" s="2287"/>
      <c r="F182" s="2287"/>
      <c r="G182" s="1757">
        <f aca="true" t="shared" si="60" ref="G182:M182">G163+G159+G124+G170+G107+G165+G154+G134+G167+G129+G136+G109+G114+G140+G148+G176+G150+G177+G103</f>
        <v>107.5</v>
      </c>
      <c r="H182" s="1757">
        <f t="shared" si="60"/>
        <v>3225</v>
      </c>
      <c r="I182" s="1757">
        <f t="shared" si="60"/>
        <v>1358</v>
      </c>
      <c r="J182" s="1757">
        <f t="shared" si="60"/>
        <v>830</v>
      </c>
      <c r="K182" s="1757">
        <f t="shared" si="60"/>
        <v>221</v>
      </c>
      <c r="L182" s="1757">
        <f t="shared" si="60"/>
        <v>307</v>
      </c>
      <c r="M182" s="1757">
        <f t="shared" si="60"/>
        <v>1867</v>
      </c>
      <c r="N182" s="1758"/>
      <c r="O182" s="1758"/>
      <c r="P182" s="1758"/>
      <c r="Q182" s="1758"/>
      <c r="R182" s="1758"/>
      <c r="S182" s="1758"/>
      <c r="T182" s="1758"/>
      <c r="U182" s="1758"/>
      <c r="V182" s="1758"/>
      <c r="W182" s="1758"/>
      <c r="X182" s="1758"/>
      <c r="Y182" s="1758"/>
      <c r="BB182" s="1759" t="e">
        <f>SUMIF(#REF!,FALSE,$G106:$G126)</f>
        <v>#REF!</v>
      </c>
      <c r="BC182" s="1759" t="e">
        <f>SUMIF(#REF!,FALSE,$G106:$G126)</f>
        <v>#REF!</v>
      </c>
      <c r="BD182" s="1759" t="e">
        <f>SUMIF(#REF!,FALSE,$G106:$G126)</f>
        <v>#REF!</v>
      </c>
      <c r="BE182" s="1759" t="e">
        <f>SUMIF(#REF!,FALSE,$G106:$G126)</f>
        <v>#REF!</v>
      </c>
      <c r="BF182" s="1759" t="e">
        <f>SUMIF(#REF!,FALSE,$G106:$G126)</f>
        <v>#REF!</v>
      </c>
      <c r="BG182" s="1759" t="e">
        <f>SUMIF(#REF!,FALSE,$G106:$G126)</f>
        <v>#REF!</v>
      </c>
      <c r="BH182" s="1759" t="e">
        <f>SUMIF(#REF!,FALSE,$G106:$G126)</f>
        <v>#REF!</v>
      </c>
      <c r="BI182" s="1759" t="e">
        <f>SUMIF(#REF!,FALSE,$G106:$G126)</f>
        <v>#REF!</v>
      </c>
      <c r="BJ182" s="1759" t="e">
        <f>SUMIF(#REF!,FALSE,$G106:$G126)</f>
        <v>#REF!</v>
      </c>
      <c r="BK182" s="1759" t="e">
        <f>SUMIF(#REF!,FALSE,$G106:$G126)</f>
        <v>#REF!</v>
      </c>
      <c r="BL182" s="1759" t="e">
        <f>SUMIF(#REF!,FALSE,$G106:$G126)</f>
        <v>#REF!</v>
      </c>
      <c r="BM182" s="1759" t="e">
        <f>SUMIF(#REF!,FALSE,$G106:$G126)</f>
        <v>#REF!</v>
      </c>
      <c r="BN182" s="1760" t="e">
        <f>SUM(BB182:BM182)</f>
        <v>#REF!</v>
      </c>
    </row>
    <row r="183" spans="1:65" s="1748" customFormat="1" ht="20.25" customHeight="1" thickBot="1">
      <c r="A183" s="2252" t="s">
        <v>537</v>
      </c>
      <c r="B183" s="2253"/>
      <c r="C183" s="2253"/>
      <c r="D183" s="2253"/>
      <c r="E183" s="2253"/>
      <c r="F183" s="2254"/>
      <c r="G183" s="1761">
        <f aca="true" t="shared" si="61" ref="G183:M183">G181+G103+G76</f>
        <v>240</v>
      </c>
      <c r="H183" s="1761">
        <f t="shared" si="61"/>
        <v>7200</v>
      </c>
      <c r="I183" s="1761">
        <f t="shared" si="61"/>
        <v>2504</v>
      </c>
      <c r="J183" s="1761">
        <f t="shared" si="61"/>
        <v>1166</v>
      </c>
      <c r="K183" s="1761">
        <f t="shared" si="61"/>
        <v>376</v>
      </c>
      <c r="L183" s="1761">
        <f t="shared" si="61"/>
        <v>962</v>
      </c>
      <c r="M183" s="1761">
        <f t="shared" si="61"/>
        <v>3601</v>
      </c>
      <c r="N183" s="1761">
        <v>24</v>
      </c>
      <c r="O183" s="1761">
        <v>25</v>
      </c>
      <c r="P183" s="1761">
        <v>25</v>
      </c>
      <c r="Q183" s="1761">
        <v>18</v>
      </c>
      <c r="R183" s="1761">
        <v>21</v>
      </c>
      <c r="S183" s="1761">
        <v>25</v>
      </c>
      <c r="T183" s="1761">
        <v>19</v>
      </c>
      <c r="U183" s="1761">
        <v>21</v>
      </c>
      <c r="V183" s="1761">
        <v>25</v>
      </c>
      <c r="W183" s="1761">
        <v>18</v>
      </c>
      <c r="X183" s="1761">
        <v>22</v>
      </c>
      <c r="Y183" s="1761">
        <v>10</v>
      </c>
      <c r="AV183" s="1748" t="s">
        <v>541</v>
      </c>
      <c r="AW183" s="1748" t="s">
        <v>542</v>
      </c>
      <c r="AX183" s="1748" t="s">
        <v>543</v>
      </c>
      <c r="AY183" s="1748" t="s">
        <v>544</v>
      </c>
      <c r="BB183" s="1762"/>
      <c r="BC183" s="1762"/>
      <c r="BD183" s="1762"/>
      <c r="BE183" s="1762"/>
      <c r="BF183" s="1762"/>
      <c r="BG183" s="1762"/>
      <c r="BH183" s="1762"/>
      <c r="BI183" s="1762"/>
      <c r="BJ183" s="1762"/>
      <c r="BK183" s="1762"/>
      <c r="BL183" s="1762"/>
      <c r="BM183" s="1762"/>
    </row>
    <row r="184" spans="1:65" s="1748" customFormat="1" ht="20.25" customHeight="1" thickBot="1">
      <c r="A184" s="2280" t="s">
        <v>602</v>
      </c>
      <c r="B184" s="2281"/>
      <c r="C184" s="2281"/>
      <c r="D184" s="2281"/>
      <c r="E184" s="2281"/>
      <c r="F184" s="2281"/>
      <c r="G184" s="2281"/>
      <c r="H184" s="2281"/>
      <c r="I184" s="2281"/>
      <c r="J184" s="2281"/>
      <c r="K184" s="2281"/>
      <c r="L184" s="2281"/>
      <c r="M184" s="2282"/>
      <c r="N184" s="1763">
        <f>N183</f>
        <v>24</v>
      </c>
      <c r="O184" s="1763">
        <f aca="true" t="shared" si="62" ref="O184:Y184">O183</f>
        <v>25</v>
      </c>
      <c r="P184" s="1763">
        <f t="shared" si="62"/>
        <v>25</v>
      </c>
      <c r="Q184" s="1763">
        <f t="shared" si="62"/>
        <v>18</v>
      </c>
      <c r="R184" s="1763">
        <f t="shared" si="62"/>
        <v>21</v>
      </c>
      <c r="S184" s="1763">
        <f t="shared" si="62"/>
        <v>25</v>
      </c>
      <c r="T184" s="1763">
        <f t="shared" si="62"/>
        <v>19</v>
      </c>
      <c r="U184" s="1763">
        <f t="shared" si="62"/>
        <v>21</v>
      </c>
      <c r="V184" s="1763">
        <f t="shared" si="62"/>
        <v>25</v>
      </c>
      <c r="W184" s="1763">
        <f t="shared" si="62"/>
        <v>18</v>
      </c>
      <c r="X184" s="1764">
        <f t="shared" si="62"/>
        <v>22</v>
      </c>
      <c r="Y184" s="1765">
        <f t="shared" si="62"/>
        <v>10</v>
      </c>
      <c r="Z184" s="1766" t="e">
        <f>#REF!+#REF!+#REF!+#REF!</f>
        <v>#REF!</v>
      </c>
      <c r="AA184" s="1766" t="e">
        <f>#REF!+#REF!+#REF!+#REF!</f>
        <v>#REF!</v>
      </c>
      <c r="AB184" s="1766" t="e">
        <f>#REF!+#REF!+#REF!+#REF!</f>
        <v>#REF!</v>
      </c>
      <c r="AC184" s="1767"/>
      <c r="AD184" s="1767"/>
      <c r="AE184" s="1767"/>
      <c r="AF184" s="1767"/>
      <c r="AG184" s="1767"/>
      <c r="AH184" s="1767"/>
      <c r="AI184" s="1767"/>
      <c r="AJ184" s="1767"/>
      <c r="AK184" s="1767"/>
      <c r="AL184" s="1767"/>
      <c r="AM184" s="1767"/>
      <c r="AN184" s="1767"/>
      <c r="AO184" s="1767"/>
      <c r="AP184" s="1767"/>
      <c r="AQ184" s="1767"/>
      <c r="AR184" s="1767"/>
      <c r="AS184" s="1767"/>
      <c r="AT184" s="1767"/>
      <c r="AU184" s="1767" t="s">
        <v>552</v>
      </c>
      <c r="AV184" s="1768">
        <f>G12+G13+G14+G21+G22+G26+G31+G32+G33+G37+G46+G47+G49+G52+G106</f>
        <v>60</v>
      </c>
      <c r="AW184" s="1768">
        <f>G17+G18+G19+G20+G23+G34+G42+G48+G55+G58+G69+G80+G113+G122+G120+G121+G108</f>
        <v>60</v>
      </c>
      <c r="AX184" s="1768">
        <f>G89+G95+G70+G128+G135+G131+G132+G133+G138+G139+G145+G146+G149+G152+G153+G123</f>
        <v>60</v>
      </c>
      <c r="AY184" s="1768" t="e">
        <f>G62+G66+G43+G61+G63+G71+G74+G161+G162+G147+G158+G164+G174+G175+#REF!+#REF!+#REF!+G15+G16+G166</f>
        <v>#REF!</v>
      </c>
      <c r="AZ184" s="1768"/>
      <c r="BA184" s="1504" t="e">
        <f>AV184+AW184+AX184+AY184</f>
        <v>#REF!</v>
      </c>
      <c r="BB184" s="1762"/>
      <c r="BC184" s="1762"/>
      <c r="BD184" s="1762"/>
      <c r="BE184" s="1762"/>
      <c r="BF184" s="1762"/>
      <c r="BG184" s="1762"/>
      <c r="BH184" s="1762"/>
      <c r="BI184" s="1762"/>
      <c r="BJ184" s="1762"/>
      <c r="BK184" s="1762"/>
      <c r="BL184" s="1762"/>
      <c r="BM184" s="1762"/>
    </row>
    <row r="185" spans="1:65" s="1748" customFormat="1" ht="20.25" customHeight="1" thickBot="1">
      <c r="A185" s="2255" t="s">
        <v>603</v>
      </c>
      <c r="B185" s="2256"/>
      <c r="C185" s="2256"/>
      <c r="D185" s="2256"/>
      <c r="E185" s="2256"/>
      <c r="F185" s="2256"/>
      <c r="G185" s="2256"/>
      <c r="H185" s="2256"/>
      <c r="I185" s="2256"/>
      <c r="J185" s="2256"/>
      <c r="K185" s="2256"/>
      <c r="L185" s="2256"/>
      <c r="M185" s="2257"/>
      <c r="N185" s="1769">
        <v>2</v>
      </c>
      <c r="O185" s="1770">
        <v>1</v>
      </c>
      <c r="P185" s="1770">
        <v>4</v>
      </c>
      <c r="Q185" s="1770">
        <v>4</v>
      </c>
      <c r="R185" s="1770"/>
      <c r="S185" s="1770">
        <v>5</v>
      </c>
      <c r="T185" s="1770">
        <v>2</v>
      </c>
      <c r="U185" s="1770">
        <v>1</v>
      </c>
      <c r="V185" s="1770">
        <v>3</v>
      </c>
      <c r="W185" s="1770">
        <v>1</v>
      </c>
      <c r="X185" s="1771">
        <v>2</v>
      </c>
      <c r="Y185" s="1772">
        <v>4</v>
      </c>
      <c r="Z185" s="1773" t="e">
        <f>#REF!+Z184</f>
        <v>#REF!</v>
      </c>
      <c r="AA185" s="1773" t="e">
        <f>#REF!+AA184</f>
        <v>#REF!</v>
      </c>
      <c r="AB185" s="1773" t="e">
        <f>#REF!+AB184</f>
        <v>#REF!</v>
      </c>
      <c r="AC185" s="1767"/>
      <c r="AD185" s="1767"/>
      <c r="AE185" s="1767"/>
      <c r="AF185" s="1767"/>
      <c r="AG185" s="1767"/>
      <c r="AH185" s="1767"/>
      <c r="AI185" s="1767"/>
      <c r="AJ185" s="1767"/>
      <c r="AK185" s="1767"/>
      <c r="AL185" s="1767"/>
      <c r="AM185" s="1767"/>
      <c r="AN185" s="1767"/>
      <c r="AO185" s="1767"/>
      <c r="AP185" s="1767"/>
      <c r="AQ185" s="1767"/>
      <c r="AR185" s="1767"/>
      <c r="AS185" s="1767"/>
      <c r="AT185" s="1767"/>
      <c r="AU185" s="1767"/>
      <c r="BA185" s="1504"/>
      <c r="BB185" s="1762"/>
      <c r="BC185" s="1762"/>
      <c r="BD185" s="1762"/>
      <c r="BE185" s="1762"/>
      <c r="BF185" s="1762"/>
      <c r="BG185" s="1762"/>
      <c r="BH185" s="1762"/>
      <c r="BI185" s="1762"/>
      <c r="BJ185" s="1762"/>
      <c r="BK185" s="1762"/>
      <c r="BL185" s="1762"/>
      <c r="BM185" s="1762"/>
    </row>
    <row r="186" spans="1:65" s="1748" customFormat="1" ht="20.25" customHeight="1" thickBot="1">
      <c r="A186" s="2255" t="s">
        <v>604</v>
      </c>
      <c r="B186" s="2256"/>
      <c r="C186" s="2256"/>
      <c r="D186" s="2256"/>
      <c r="E186" s="2256"/>
      <c r="F186" s="2256"/>
      <c r="G186" s="2256"/>
      <c r="H186" s="2256"/>
      <c r="I186" s="2256"/>
      <c r="J186" s="2256"/>
      <c r="K186" s="2256"/>
      <c r="L186" s="2256"/>
      <c r="M186" s="2257"/>
      <c r="N186" s="1769">
        <v>5</v>
      </c>
      <c r="O186" s="1770"/>
      <c r="P186" s="1770">
        <v>3</v>
      </c>
      <c r="Q186" s="1770">
        <v>1</v>
      </c>
      <c r="R186" s="1770">
        <v>2</v>
      </c>
      <c r="S186" s="1770">
        <v>4</v>
      </c>
      <c r="T186" s="1770">
        <v>3</v>
      </c>
      <c r="U186" s="1770">
        <v>3</v>
      </c>
      <c r="V186" s="1770">
        <v>3</v>
      </c>
      <c r="W186" s="1770">
        <v>3</v>
      </c>
      <c r="X186" s="1771">
        <v>1</v>
      </c>
      <c r="Y186" s="1772">
        <v>2</v>
      </c>
      <c r="Z186" s="1774"/>
      <c r="AA186" s="1774"/>
      <c r="AB186" s="1774"/>
      <c r="AC186" s="1767"/>
      <c r="AD186" s="1767"/>
      <c r="AE186" s="1767"/>
      <c r="AF186" s="1767"/>
      <c r="AG186" s="1767"/>
      <c r="AH186" s="1767"/>
      <c r="AI186" s="1767"/>
      <c r="AJ186" s="1767"/>
      <c r="AK186" s="1767"/>
      <c r="AL186" s="1767"/>
      <c r="AM186" s="1767"/>
      <c r="AN186" s="1767"/>
      <c r="AO186" s="1767"/>
      <c r="AP186" s="1767"/>
      <c r="AQ186" s="1767"/>
      <c r="AR186" s="1767"/>
      <c r="AS186" s="1767"/>
      <c r="AT186" s="1767"/>
      <c r="AU186" s="1767" t="s">
        <v>553</v>
      </c>
      <c r="AV186" s="1504">
        <f>G12+G13+G14+G21+G22+G27+G28+G29+G31+G32+G33+G38+G39+G40+G46+G47+G49+G53+G54+G107</f>
        <v>60</v>
      </c>
      <c r="AW186" s="1504">
        <f>G17+G18+G19+G20+G23+G34+G42+G48+G55+G59+G60+G69+G80+G110+G111+G112+G115+G116</f>
        <v>60</v>
      </c>
      <c r="AX186" s="1504">
        <f>G70+G89+G95+G125+G126+G127+G155+G134+G129+G136+G117+G118+G141+G142+G148+G150</f>
        <v>60</v>
      </c>
      <c r="AY186" s="1504">
        <f>G15+G16+G62+G66+G43+G61+G63+G71+G74+G163+G159+G171+G172+G165+G156+G157+G168+G169+G143+G176+G178+G179+G180</f>
        <v>60</v>
      </c>
      <c r="AZ186" s="1504"/>
      <c r="BA186" s="1504">
        <f>AV186+AW186+AX186+AY186</f>
        <v>240</v>
      </c>
      <c r="BB186" s="1762"/>
      <c r="BC186" s="1762"/>
      <c r="BD186" s="1762"/>
      <c r="BE186" s="1762"/>
      <c r="BF186" s="1762"/>
      <c r="BG186" s="1762"/>
      <c r="BH186" s="1762"/>
      <c r="BI186" s="1762"/>
      <c r="BJ186" s="1762"/>
      <c r="BK186" s="1762"/>
      <c r="BL186" s="1762"/>
      <c r="BM186" s="1762"/>
    </row>
    <row r="187" spans="1:65" s="1748" customFormat="1" ht="20.25" customHeight="1" thickBot="1">
      <c r="A187" s="2255" t="s">
        <v>190</v>
      </c>
      <c r="B187" s="2256"/>
      <c r="C187" s="2256"/>
      <c r="D187" s="2256"/>
      <c r="E187" s="2256"/>
      <c r="F187" s="2256"/>
      <c r="G187" s="2256"/>
      <c r="H187" s="2256"/>
      <c r="I187" s="2256"/>
      <c r="J187" s="2256"/>
      <c r="K187" s="2256"/>
      <c r="L187" s="2256"/>
      <c r="M187" s="2257"/>
      <c r="N187" s="1769"/>
      <c r="O187" s="1770"/>
      <c r="P187" s="1775"/>
      <c r="Q187" s="1770"/>
      <c r="R187" s="1770">
        <v>1</v>
      </c>
      <c r="S187" s="1775"/>
      <c r="T187" s="1770"/>
      <c r="U187" s="1770"/>
      <c r="V187" s="1775">
        <v>1</v>
      </c>
      <c r="W187" s="1770">
        <v>1</v>
      </c>
      <c r="X187" s="1771">
        <v>1</v>
      </c>
      <c r="Y187" s="1772"/>
      <c r="Z187" s="1774"/>
      <c r="AA187" s="1774"/>
      <c r="AB187" s="1774"/>
      <c r="AC187" s="1767"/>
      <c r="AD187" s="1767"/>
      <c r="AE187" s="1767"/>
      <c r="AF187" s="1767"/>
      <c r="AG187" s="1767"/>
      <c r="AH187" s="1767"/>
      <c r="AI187" s="1767"/>
      <c r="AJ187" s="1767"/>
      <c r="AK187" s="1767"/>
      <c r="AL187" s="1767"/>
      <c r="AM187" s="1767"/>
      <c r="AN187" s="1767"/>
      <c r="AO187" s="1767"/>
      <c r="AP187" s="1767"/>
      <c r="AQ187" s="1767"/>
      <c r="AR187" s="1767"/>
      <c r="AS187" s="1767"/>
      <c r="AT187" s="1767"/>
      <c r="AU187" s="1767"/>
      <c r="BB187" s="1762"/>
      <c r="BC187" s="1762"/>
      <c r="BD187" s="1762"/>
      <c r="BE187" s="1762"/>
      <c r="BF187" s="1762"/>
      <c r="BG187" s="1762"/>
      <c r="BH187" s="1762"/>
      <c r="BI187" s="1762"/>
      <c r="BJ187" s="1762"/>
      <c r="BK187" s="1762"/>
      <c r="BL187" s="1762"/>
      <c r="BM187" s="1762"/>
    </row>
    <row r="188" spans="1:65" s="1748" customFormat="1" ht="16.5" thickBot="1">
      <c r="A188" s="2255" t="s">
        <v>191</v>
      </c>
      <c r="B188" s="2256"/>
      <c r="C188" s="2256"/>
      <c r="D188" s="2256"/>
      <c r="E188" s="2256"/>
      <c r="F188" s="2256"/>
      <c r="G188" s="2256"/>
      <c r="H188" s="2256"/>
      <c r="I188" s="2256"/>
      <c r="J188" s="2256"/>
      <c r="K188" s="2256"/>
      <c r="L188" s="2256"/>
      <c r="M188" s="2257"/>
      <c r="N188" s="1776"/>
      <c r="O188" s="1777"/>
      <c r="P188" s="1778"/>
      <c r="Q188" s="1777"/>
      <c r="R188" s="1777"/>
      <c r="S188" s="1778"/>
      <c r="T188" s="1777"/>
      <c r="U188" s="1777"/>
      <c r="V188" s="1778"/>
      <c r="W188" s="1777"/>
      <c r="X188" s="1779"/>
      <c r="Y188" s="1772"/>
      <c r="Z188" s="1774"/>
      <c r="AA188" s="1774"/>
      <c r="AB188" s="1774"/>
      <c r="AC188" s="1767"/>
      <c r="AD188" s="1767"/>
      <c r="AE188" s="1767"/>
      <c r="AF188" s="1767"/>
      <c r="AG188" s="1767"/>
      <c r="AH188" s="1767"/>
      <c r="AI188" s="1767"/>
      <c r="AJ188" s="1767"/>
      <c r="AK188" s="1767"/>
      <c r="AL188" s="1767"/>
      <c r="AM188" s="1767"/>
      <c r="AN188" s="1767"/>
      <c r="AO188" s="1767"/>
      <c r="AP188" s="1767"/>
      <c r="AQ188" s="1767"/>
      <c r="AR188" s="1767"/>
      <c r="AS188" s="1767"/>
      <c r="AT188" s="1767"/>
      <c r="AU188" s="1767"/>
      <c r="AW188" s="1504"/>
      <c r="AX188" s="1504"/>
      <c r="BB188" s="1762"/>
      <c r="BC188" s="1762"/>
      <c r="BD188" s="1762"/>
      <c r="BE188" s="1762"/>
      <c r="BF188" s="1762"/>
      <c r="BG188" s="1762"/>
      <c r="BH188" s="1762"/>
      <c r="BI188" s="1762"/>
      <c r="BJ188" s="1762"/>
      <c r="BK188" s="1762"/>
      <c r="BL188" s="1762"/>
      <c r="BM188" s="1762"/>
    </row>
    <row r="189" spans="1:65" s="1748" customFormat="1" ht="16.5" thickBot="1">
      <c r="A189" s="2258" t="s">
        <v>538</v>
      </c>
      <c r="B189" s="2258"/>
      <c r="C189" s="2258"/>
      <c r="D189" s="2258"/>
      <c r="E189" s="2258"/>
      <c r="F189" s="2258"/>
      <c r="G189" s="2258"/>
      <c r="H189" s="2258"/>
      <c r="I189" s="2258"/>
      <c r="J189" s="2258"/>
      <c r="K189" s="2258"/>
      <c r="L189" s="2258"/>
      <c r="M189" s="2259"/>
      <c r="N189" s="2267" t="s">
        <v>539</v>
      </c>
      <c r="O189" s="2268"/>
      <c r="P189" s="2269"/>
      <c r="Q189" s="2277">
        <f>G76/240</f>
        <v>0.5520833333333334</v>
      </c>
      <c r="R189" s="2278"/>
      <c r="S189" s="2279"/>
      <c r="T189" s="2274" t="s">
        <v>540</v>
      </c>
      <c r="U189" s="2275"/>
      <c r="V189" s="2276"/>
      <c r="W189" s="2261">
        <f>G182/240</f>
        <v>0.4479166666666667</v>
      </c>
      <c r="X189" s="2262"/>
      <c r="Y189" s="2263"/>
      <c r="Z189" s="1774"/>
      <c r="AA189" s="1774"/>
      <c r="AB189" s="1774"/>
      <c r="AC189" s="1767"/>
      <c r="AD189" s="1767"/>
      <c r="AE189" s="1767"/>
      <c r="AF189" s="1767"/>
      <c r="AG189" s="1767"/>
      <c r="AH189" s="1767"/>
      <c r="AI189" s="1767"/>
      <c r="AJ189" s="1767"/>
      <c r="AK189" s="1767"/>
      <c r="AL189" s="1767"/>
      <c r="AM189" s="1767"/>
      <c r="AN189" s="1767"/>
      <c r="AO189" s="1767"/>
      <c r="AP189" s="1767"/>
      <c r="AQ189" s="1767"/>
      <c r="AR189" s="1767"/>
      <c r="AS189" s="1767"/>
      <c r="AT189" s="1767"/>
      <c r="AU189" s="1767"/>
      <c r="AW189" s="1504"/>
      <c r="BB189" s="1762"/>
      <c r="BC189" s="1762"/>
      <c r="BD189" s="1762"/>
      <c r="BE189" s="1762"/>
      <c r="BF189" s="1762"/>
      <c r="BG189" s="1762"/>
      <c r="BH189" s="1762"/>
      <c r="BI189" s="1762"/>
      <c r="BJ189" s="1762"/>
      <c r="BK189" s="1762"/>
      <c r="BL189" s="1762"/>
      <c r="BM189" s="1762"/>
    </row>
    <row r="190" spans="1:49" ht="16.5" thickBot="1">
      <c r="A190" s="1515"/>
      <c r="B190" s="1515"/>
      <c r="C190" s="1515"/>
      <c r="D190" s="1515"/>
      <c r="E190" s="1515"/>
      <c r="F190" s="1515"/>
      <c r="G190" s="1515"/>
      <c r="H190" s="1515"/>
      <c r="I190" s="1515"/>
      <c r="J190" s="1515"/>
      <c r="K190" s="1515"/>
      <c r="L190" s="1515"/>
      <c r="M190" s="1515"/>
      <c r="N190" s="1516"/>
      <c r="O190" s="1516"/>
      <c r="P190" s="1516"/>
      <c r="Q190" s="1517"/>
      <c r="R190" s="1517"/>
      <c r="S190" s="1517"/>
      <c r="T190" s="1518"/>
      <c r="U190" s="1519"/>
      <c r="V190" s="1519"/>
      <c r="W190" s="1518"/>
      <c r="X190" s="1519"/>
      <c r="Y190" s="1519"/>
      <c r="Z190" s="1474"/>
      <c r="AA190" s="1474"/>
      <c r="AB190" s="1474"/>
      <c r="AW190" s="646"/>
    </row>
    <row r="191" spans="1:49" ht="15.75">
      <c r="A191" s="1523">
        <v>1</v>
      </c>
      <c r="B191" s="1520" t="s">
        <v>38</v>
      </c>
      <c r="C191" s="1787"/>
      <c r="D191" s="1521"/>
      <c r="E191" s="1521"/>
      <c r="F191" s="1522"/>
      <c r="G191" s="1524">
        <f>G192+G193</f>
        <v>13</v>
      </c>
      <c r="H191" s="1525">
        <f aca="true" t="shared" si="63" ref="H191:M191">H192+H193</f>
        <v>390</v>
      </c>
      <c r="I191" s="1525">
        <f t="shared" si="63"/>
        <v>264</v>
      </c>
      <c r="J191" s="1525">
        <f t="shared" si="63"/>
        <v>4</v>
      </c>
      <c r="K191" s="1525">
        <f t="shared" si="63"/>
        <v>0</v>
      </c>
      <c r="L191" s="1525">
        <f t="shared" si="63"/>
        <v>260</v>
      </c>
      <c r="M191" s="1526">
        <f t="shared" si="63"/>
        <v>126</v>
      </c>
      <c r="N191" s="1528"/>
      <c r="O191" s="1527"/>
      <c r="P191" s="1798"/>
      <c r="Q191" s="1528"/>
      <c r="R191" s="1527"/>
      <c r="S191" s="1529"/>
      <c r="T191" s="1528"/>
      <c r="U191" s="1527"/>
      <c r="V191" s="1798"/>
      <c r="W191" s="1528"/>
      <c r="X191" s="1527"/>
      <c r="Y191" s="1529"/>
      <c r="Z191" s="1474"/>
      <c r="AA191" s="1474"/>
      <c r="AB191" s="1474"/>
      <c r="AW191" s="646"/>
    </row>
    <row r="192" spans="1:49" ht="15.75">
      <c r="A192" s="1780" t="s">
        <v>575</v>
      </c>
      <c r="B192" s="1421" t="s">
        <v>38</v>
      </c>
      <c r="C192" s="1788"/>
      <c r="D192" s="1530" t="s">
        <v>576</v>
      </c>
      <c r="E192" s="1530"/>
      <c r="F192" s="1531"/>
      <c r="G192" s="1486">
        <v>7</v>
      </c>
      <c r="H192" s="1795">
        <f>G192*30</f>
        <v>210</v>
      </c>
      <c r="I192" s="1399">
        <f>L192+J192</f>
        <v>132</v>
      </c>
      <c r="J192" s="1399">
        <v>4</v>
      </c>
      <c r="K192" s="1399"/>
      <c r="L192" s="1399">
        <v>128</v>
      </c>
      <c r="M192" s="1532">
        <f>H192-I192</f>
        <v>78</v>
      </c>
      <c r="N192" s="1534">
        <v>4</v>
      </c>
      <c r="O192" s="1533">
        <v>4</v>
      </c>
      <c r="P192" s="1535">
        <v>4</v>
      </c>
      <c r="Q192" s="1534"/>
      <c r="R192" s="1533"/>
      <c r="S192" s="1535"/>
      <c r="T192" s="1534"/>
      <c r="U192" s="1533"/>
      <c r="V192" s="1535"/>
      <c r="W192" s="1534"/>
      <c r="X192" s="1531"/>
      <c r="Y192" s="1536"/>
      <c r="Z192" s="1474"/>
      <c r="AA192" s="1474"/>
      <c r="AB192" s="1474"/>
      <c r="AW192" s="646"/>
    </row>
    <row r="193" spans="1:49" ht="15.75">
      <c r="A193" s="1780" t="s">
        <v>577</v>
      </c>
      <c r="B193" s="1421" t="s">
        <v>38</v>
      </c>
      <c r="C193" s="1788"/>
      <c r="D193" s="1530" t="s">
        <v>578</v>
      </c>
      <c r="E193" s="1530"/>
      <c r="F193" s="1531"/>
      <c r="G193" s="1486">
        <v>6</v>
      </c>
      <c r="H193" s="1795">
        <f>G193*30</f>
        <v>180</v>
      </c>
      <c r="I193" s="1399">
        <f>L193+J193</f>
        <v>132</v>
      </c>
      <c r="J193" s="1399"/>
      <c r="K193" s="1399"/>
      <c r="L193" s="1399">
        <v>132</v>
      </c>
      <c r="M193" s="1532">
        <f>H193-I193</f>
        <v>48</v>
      </c>
      <c r="N193" s="1534"/>
      <c r="O193" s="1533"/>
      <c r="P193" s="1535"/>
      <c r="Q193" s="1534">
        <v>4</v>
      </c>
      <c r="R193" s="1533">
        <v>4</v>
      </c>
      <c r="S193" s="1535">
        <v>4</v>
      </c>
      <c r="T193" s="1534"/>
      <c r="U193" s="1533"/>
      <c r="V193" s="1535"/>
      <c r="W193" s="1534"/>
      <c r="X193" s="1531"/>
      <c r="Y193" s="1536"/>
      <c r="Z193" s="1474"/>
      <c r="AA193" s="1474"/>
      <c r="AB193" s="1474"/>
      <c r="AW193" s="646"/>
    </row>
    <row r="194" spans="1:49" ht="37.5" customHeight="1">
      <c r="A194" s="1780" t="s">
        <v>579</v>
      </c>
      <c r="B194" s="1421" t="s">
        <v>38</v>
      </c>
      <c r="C194" s="1788"/>
      <c r="D194" s="1530" t="s">
        <v>580</v>
      </c>
      <c r="E194" s="1530"/>
      <c r="F194" s="1531"/>
      <c r="G194" s="1486"/>
      <c r="H194" s="1399"/>
      <c r="I194" s="1399"/>
      <c r="J194" s="1399"/>
      <c r="K194" s="1399"/>
      <c r="L194" s="1399"/>
      <c r="M194" s="1407"/>
      <c r="N194" s="1534"/>
      <c r="O194" s="1530"/>
      <c r="P194" s="1535"/>
      <c r="Q194" s="1534"/>
      <c r="R194" s="1530"/>
      <c r="S194" s="1535"/>
      <c r="T194" s="1534" t="s">
        <v>41</v>
      </c>
      <c r="U194" s="1530" t="s">
        <v>41</v>
      </c>
      <c r="V194" s="1535" t="s">
        <v>41</v>
      </c>
      <c r="W194" s="1534" t="s">
        <v>41</v>
      </c>
      <c r="X194" s="1530" t="s">
        <v>41</v>
      </c>
      <c r="Y194" s="1535" t="s">
        <v>41</v>
      </c>
      <c r="Z194" s="1474"/>
      <c r="AA194" s="1474"/>
      <c r="AB194" s="1474"/>
      <c r="AW194" s="646"/>
    </row>
    <row r="195" spans="1:49" ht="31.5">
      <c r="A195" s="1781" t="s">
        <v>605</v>
      </c>
      <c r="B195" s="1784" t="s">
        <v>606</v>
      </c>
      <c r="C195" s="501"/>
      <c r="D195" s="1542"/>
      <c r="E195" s="719"/>
      <c r="F195" s="1793"/>
      <c r="G195" s="732">
        <f>SUM(G196:G199)</f>
        <v>18</v>
      </c>
      <c r="H195" s="28">
        <f aca="true" t="shared" si="64" ref="H195:M195">SUM(H196:H199)</f>
        <v>540</v>
      </c>
      <c r="I195" s="28">
        <f t="shared" si="64"/>
        <v>294</v>
      </c>
      <c r="J195" s="28">
        <f t="shared" si="64"/>
        <v>0</v>
      </c>
      <c r="K195" s="28">
        <f t="shared" si="64"/>
        <v>0</v>
      </c>
      <c r="L195" s="28">
        <f t="shared" si="64"/>
        <v>294</v>
      </c>
      <c r="M195" s="508">
        <f t="shared" si="64"/>
        <v>246</v>
      </c>
      <c r="N195" s="1799"/>
      <c r="O195" s="1543"/>
      <c r="P195" s="1800"/>
      <c r="Q195" s="1799"/>
      <c r="R195" s="1543"/>
      <c r="S195" s="1800"/>
      <c r="T195" s="1278"/>
      <c r="U195" s="12"/>
      <c r="V195" s="540"/>
      <c r="W195" s="1406"/>
      <c r="X195" s="1399"/>
      <c r="Y195" s="1407"/>
      <c r="Z195" s="1474"/>
      <c r="AA195" s="1474"/>
      <c r="AB195" s="1474"/>
      <c r="AW195" s="646"/>
    </row>
    <row r="196" spans="1:49" ht="15.75">
      <c r="A196" s="1782" t="s">
        <v>691</v>
      </c>
      <c r="B196" s="1785" t="s">
        <v>607</v>
      </c>
      <c r="C196" s="1789">
        <v>2</v>
      </c>
      <c r="D196" s="1544" t="s">
        <v>24</v>
      </c>
      <c r="E196" s="719"/>
      <c r="F196" s="1793"/>
      <c r="G196" s="187">
        <v>6</v>
      </c>
      <c r="H196" s="16">
        <f>G196*30</f>
        <v>180</v>
      </c>
      <c r="I196" s="1399">
        <f>J196+K196+L196</f>
        <v>99</v>
      </c>
      <c r="J196" s="16"/>
      <c r="K196" s="16"/>
      <c r="L196" s="16">
        <v>99</v>
      </c>
      <c r="M196" s="733">
        <f>H196-I196</f>
        <v>81</v>
      </c>
      <c r="N196" s="1799">
        <v>3</v>
      </c>
      <c r="O196" s="1543">
        <v>3</v>
      </c>
      <c r="P196" s="1800">
        <v>3</v>
      </c>
      <c r="Q196" s="1799"/>
      <c r="R196" s="1543"/>
      <c r="S196" s="1800"/>
      <c r="T196" s="1278"/>
      <c r="U196" s="12"/>
      <c r="V196" s="540"/>
      <c r="W196" s="1406"/>
      <c r="X196" s="1399"/>
      <c r="Y196" s="1407"/>
      <c r="Z196" s="1474"/>
      <c r="AA196" s="1474"/>
      <c r="AB196" s="1474"/>
      <c r="AW196" s="646"/>
    </row>
    <row r="197" spans="1:49" ht="15.75">
      <c r="A197" s="1782" t="s">
        <v>685</v>
      </c>
      <c r="B197" s="1785" t="s">
        <v>607</v>
      </c>
      <c r="C197" s="1789">
        <v>4</v>
      </c>
      <c r="D197" s="1544" t="s">
        <v>39</v>
      </c>
      <c r="E197" s="719"/>
      <c r="F197" s="1793"/>
      <c r="G197" s="187">
        <v>6</v>
      </c>
      <c r="H197" s="16">
        <f>G197*30</f>
        <v>180</v>
      </c>
      <c r="I197" s="1399">
        <f>J197+K197+L197</f>
        <v>99</v>
      </c>
      <c r="J197" s="16"/>
      <c r="K197" s="16"/>
      <c r="L197" s="16">
        <v>99</v>
      </c>
      <c r="M197" s="733">
        <f>H197-I197</f>
        <v>81</v>
      </c>
      <c r="N197" s="1799"/>
      <c r="O197" s="1543"/>
      <c r="P197" s="1800"/>
      <c r="Q197" s="1799">
        <v>3</v>
      </c>
      <c r="R197" s="1543">
        <v>3</v>
      </c>
      <c r="S197" s="1800">
        <v>3</v>
      </c>
      <c r="T197" s="1278"/>
      <c r="U197" s="12"/>
      <c r="V197" s="540"/>
      <c r="W197" s="1406"/>
      <c r="X197" s="1399"/>
      <c r="Y197" s="1407"/>
      <c r="Z197" s="1474"/>
      <c r="AA197" s="1474"/>
      <c r="AB197" s="1474"/>
      <c r="AW197" s="646"/>
    </row>
    <row r="198" spans="1:49" ht="15.75">
      <c r="A198" s="1782" t="s">
        <v>692</v>
      </c>
      <c r="B198" s="1785" t="s">
        <v>607</v>
      </c>
      <c r="C198" s="1789">
        <v>6</v>
      </c>
      <c r="D198" s="1544" t="s">
        <v>608</v>
      </c>
      <c r="E198" s="719"/>
      <c r="F198" s="1793"/>
      <c r="G198" s="187">
        <v>4</v>
      </c>
      <c r="H198" s="16">
        <f>G198*30</f>
        <v>120</v>
      </c>
      <c r="I198" s="1399">
        <f>J198+K198+L198</f>
        <v>66</v>
      </c>
      <c r="J198" s="16"/>
      <c r="K198" s="16"/>
      <c r="L198" s="16">
        <v>66</v>
      </c>
      <c r="M198" s="733">
        <f>H198-I198</f>
        <v>54</v>
      </c>
      <c r="N198" s="1799"/>
      <c r="O198" s="1543"/>
      <c r="P198" s="1800"/>
      <c r="Q198" s="1799"/>
      <c r="R198" s="1543"/>
      <c r="S198" s="1800"/>
      <c r="T198" s="1278">
        <v>2</v>
      </c>
      <c r="U198" s="12">
        <v>2</v>
      </c>
      <c r="V198" s="540">
        <v>2</v>
      </c>
      <c r="W198" s="1406"/>
      <c r="X198" s="1399"/>
      <c r="Y198" s="1407"/>
      <c r="Z198" s="1474"/>
      <c r="AA198" s="1474"/>
      <c r="AB198" s="1474"/>
      <c r="AW198" s="646"/>
    </row>
    <row r="199" spans="1:49" ht="16.5" thickBot="1">
      <c r="A199" s="1783" t="s">
        <v>693</v>
      </c>
      <c r="B199" s="1786" t="s">
        <v>607</v>
      </c>
      <c r="C199" s="1790">
        <v>7</v>
      </c>
      <c r="D199" s="1791"/>
      <c r="E199" s="1792"/>
      <c r="F199" s="1794"/>
      <c r="G199" s="1796">
        <v>2</v>
      </c>
      <c r="H199" s="25">
        <f>G199*30</f>
        <v>60</v>
      </c>
      <c r="I199" s="1797">
        <f>J199+K199+L199</f>
        <v>30</v>
      </c>
      <c r="J199" s="25"/>
      <c r="K199" s="25"/>
      <c r="L199" s="25">
        <v>30</v>
      </c>
      <c r="M199" s="1493">
        <f>H199-I199</f>
        <v>30</v>
      </c>
      <c r="N199" s="1801"/>
      <c r="O199" s="1802"/>
      <c r="P199" s="1803"/>
      <c r="Q199" s="1801"/>
      <c r="R199" s="1802"/>
      <c r="S199" s="1803"/>
      <c r="T199" s="1804"/>
      <c r="U199" s="1805"/>
      <c r="V199" s="1806"/>
      <c r="W199" s="1807">
        <v>2</v>
      </c>
      <c r="X199" s="1797"/>
      <c r="Y199" s="1808"/>
      <c r="Z199" s="1474"/>
      <c r="AA199" s="1474"/>
      <c r="AB199" s="1474"/>
      <c r="AW199" s="646"/>
    </row>
    <row r="200" spans="1:49" ht="15.75">
      <c r="A200" s="1537" t="s">
        <v>581</v>
      </c>
      <c r="B200" s="1538"/>
      <c r="C200" s="1537"/>
      <c r="D200" s="1537"/>
      <c r="E200" s="1539"/>
      <c r="F200" s="1537"/>
      <c r="G200" s="1537"/>
      <c r="H200" s="1537"/>
      <c r="I200" s="1537"/>
      <c r="J200" s="1537"/>
      <c r="K200" s="1537"/>
      <c r="L200" s="1537"/>
      <c r="M200" s="1537"/>
      <c r="N200" s="1537"/>
      <c r="O200" s="1537"/>
      <c r="P200" s="1537"/>
      <c r="Q200" s="1537"/>
      <c r="R200" s="1537"/>
      <c r="S200" s="1537"/>
      <c r="T200" s="1540"/>
      <c r="U200" s="1537"/>
      <c r="V200" s="1537"/>
      <c r="W200" s="1537"/>
      <c r="X200" s="1537"/>
      <c r="Y200" s="1537"/>
      <c r="Z200" s="1474"/>
      <c r="AA200" s="1474"/>
      <c r="AB200" s="1474"/>
      <c r="AW200" s="646"/>
    </row>
    <row r="201" spans="1:49" ht="45" customHeight="1">
      <c r="A201" s="1515"/>
      <c r="B201" s="1321" t="s">
        <v>501</v>
      </c>
      <c r="C201" s="1318"/>
      <c r="D201" s="2288"/>
      <c r="E201" s="2288"/>
      <c r="F201" s="2288"/>
      <c r="G201" s="1685"/>
      <c r="H201" s="2264" t="s">
        <v>407</v>
      </c>
      <c r="I201" s="2264"/>
      <c r="J201" s="2264"/>
      <c r="K201" s="1515"/>
      <c r="L201" s="1515"/>
      <c r="M201" s="1515"/>
      <c r="N201" s="1516"/>
      <c r="O201" s="1516"/>
      <c r="P201" s="1516"/>
      <c r="Q201" s="1517"/>
      <c r="R201" s="1517"/>
      <c r="S201" s="1517"/>
      <c r="T201" s="1518"/>
      <c r="U201" s="1519"/>
      <c r="V201" s="1519"/>
      <c r="W201" s="1518"/>
      <c r="X201" s="1519"/>
      <c r="Y201" s="1519"/>
      <c r="Z201" s="1474"/>
      <c r="AA201" s="1474"/>
      <c r="AB201" s="1474"/>
      <c r="AW201" s="646"/>
    </row>
    <row r="202" spans="1:49" ht="44.25" customHeight="1">
      <c r="A202" s="1515"/>
      <c r="B202" s="1321" t="s">
        <v>503</v>
      </c>
      <c r="C202" s="1318"/>
      <c r="D202" s="2288"/>
      <c r="E202" s="2288"/>
      <c r="F202" s="2288"/>
      <c r="G202" s="1318"/>
      <c r="H202" s="2264" t="s">
        <v>497</v>
      </c>
      <c r="I202" s="2264"/>
      <c r="J202" s="2264"/>
      <c r="K202" s="1515"/>
      <c r="L202" s="1515"/>
      <c r="M202" s="1515"/>
      <c r="N202" s="1516"/>
      <c r="O202" s="1516"/>
      <c r="P202" s="1516"/>
      <c r="Q202" s="1517"/>
      <c r="R202" s="1517"/>
      <c r="S202" s="1517"/>
      <c r="T202" s="1518"/>
      <c r="U202" s="1519"/>
      <c r="V202" s="1519"/>
      <c r="W202" s="1518"/>
      <c r="X202" s="1519"/>
      <c r="Y202" s="1519"/>
      <c r="Z202" s="1474"/>
      <c r="AA202" s="1474"/>
      <c r="AB202" s="1474"/>
      <c r="AU202" s="1871"/>
      <c r="AW202" s="646"/>
    </row>
    <row r="203" spans="1:49" ht="44.25" customHeight="1">
      <c r="A203" s="1515"/>
      <c r="B203" s="1870" t="s">
        <v>502</v>
      </c>
      <c r="C203" s="1319"/>
      <c r="D203" s="2270"/>
      <c r="E203" s="2271"/>
      <c r="F203" s="2271"/>
      <c r="G203" s="1319"/>
      <c r="H203" s="2272" t="s">
        <v>114</v>
      </c>
      <c r="I203" s="2273"/>
      <c r="J203" s="2273"/>
      <c r="K203" s="1515"/>
      <c r="L203" s="1515"/>
      <c r="M203" s="1515"/>
      <c r="N203" s="1516"/>
      <c r="O203" s="1516"/>
      <c r="P203" s="1516"/>
      <c r="Q203" s="1517"/>
      <c r="R203" s="1517"/>
      <c r="S203" s="1517"/>
      <c r="T203" s="1518"/>
      <c r="U203" s="1519"/>
      <c r="V203" s="1519"/>
      <c r="W203" s="1518"/>
      <c r="X203" s="1519"/>
      <c r="Y203" s="1519"/>
      <c r="Z203" s="1474"/>
      <c r="AA203" s="1474"/>
      <c r="AB203" s="1474"/>
      <c r="AW203" s="646"/>
    </row>
    <row r="204" spans="1:49" ht="45" customHeight="1">
      <c r="A204" s="1515"/>
      <c r="B204" s="1321" t="s">
        <v>694</v>
      </c>
      <c r="C204" s="1320"/>
      <c r="D204" s="2265"/>
      <c r="E204" s="2266"/>
      <c r="F204" s="2266"/>
      <c r="G204" s="1320"/>
      <c r="H204" s="2264" t="s">
        <v>497</v>
      </c>
      <c r="I204" s="2264"/>
      <c r="J204" s="2264"/>
      <c r="K204" s="1515"/>
      <c r="L204" s="1515"/>
      <c r="M204" s="1515"/>
      <c r="N204" s="1516"/>
      <c r="O204" s="1516"/>
      <c r="P204" s="1516"/>
      <c r="Q204" s="1517"/>
      <c r="R204" s="1517"/>
      <c r="S204" s="1517"/>
      <c r="T204" s="1518"/>
      <c r="U204" s="1519"/>
      <c r="V204" s="1519"/>
      <c r="W204" s="1518"/>
      <c r="X204" s="1519"/>
      <c r="Y204" s="1519"/>
      <c r="Z204" s="1474"/>
      <c r="AA204" s="1474"/>
      <c r="AB204" s="1474"/>
      <c r="AW204" s="646"/>
    </row>
    <row r="205" spans="1:49" ht="15.75">
      <c r="A205" s="1515"/>
      <c r="B205" s="543"/>
      <c r="C205" s="1320"/>
      <c r="D205" s="1686"/>
      <c r="E205" s="1687"/>
      <c r="F205" s="1687"/>
      <c r="G205" s="1320"/>
      <c r="H205" s="1545"/>
      <c r="I205" s="1545"/>
      <c r="J205" s="1545"/>
      <c r="K205" s="1515"/>
      <c r="L205" s="1515"/>
      <c r="M205" s="1515"/>
      <c r="N205" s="1516"/>
      <c r="O205" s="1516"/>
      <c r="P205" s="1516"/>
      <c r="Q205" s="1517"/>
      <c r="R205" s="1517"/>
      <c r="S205" s="1517"/>
      <c r="T205" s="1518"/>
      <c r="U205" s="1519"/>
      <c r="V205" s="1519"/>
      <c r="W205" s="1518"/>
      <c r="X205" s="1519"/>
      <c r="Y205" s="1519"/>
      <c r="Z205" s="1474"/>
      <c r="AA205" s="1474"/>
      <c r="AB205" s="1474"/>
      <c r="AW205" s="646"/>
    </row>
    <row r="206" spans="1:65" ht="12.75">
      <c r="A206" s="1264"/>
      <c r="B206" s="1264"/>
      <c r="C206" s="1264"/>
      <c r="D206" s="1264"/>
      <c r="E206" s="1264"/>
      <c r="F206" s="1264"/>
      <c r="G206" s="1264"/>
      <c r="H206" s="1264"/>
      <c r="I206" s="1264"/>
      <c r="J206" s="1264"/>
      <c r="K206" s="1264"/>
      <c r="L206" s="1264"/>
      <c r="M206" s="1264"/>
      <c r="AV206" s="544" t="s">
        <v>570</v>
      </c>
      <c r="AW206" s="646"/>
      <c r="BB206" s="2251" t="s">
        <v>29</v>
      </c>
      <c r="BC206" s="2260"/>
      <c r="BD206" s="2260"/>
      <c r="BE206" s="2251" t="s">
        <v>30</v>
      </c>
      <c r="BF206" s="2251"/>
      <c r="BG206" s="2251"/>
      <c r="BH206" s="2251" t="s">
        <v>31</v>
      </c>
      <c r="BI206" s="2251"/>
      <c r="BJ206" s="2251"/>
      <c r="BK206" s="2251" t="s">
        <v>32</v>
      </c>
      <c r="BL206" s="2251"/>
      <c r="BM206" s="2251"/>
    </row>
    <row r="207" spans="1:65" ht="24.75" customHeight="1">
      <c r="A207" s="1264"/>
      <c r="K207" s="1264"/>
      <c r="L207" s="1264"/>
      <c r="M207" s="1476" t="s">
        <v>555</v>
      </c>
      <c r="N207" s="1477">
        <f aca="true" t="shared" si="65" ref="N207:Y207">N76+N103+N182</f>
        <v>24</v>
      </c>
      <c r="O207" s="1477">
        <f t="shared" si="65"/>
        <v>23</v>
      </c>
      <c r="P207" s="1477">
        <f t="shared" si="65"/>
        <v>23</v>
      </c>
      <c r="Q207" s="1477">
        <f t="shared" si="65"/>
        <v>14</v>
      </c>
      <c r="R207" s="1477">
        <f t="shared" si="65"/>
        <v>16</v>
      </c>
      <c r="S207" s="1477">
        <f t="shared" si="65"/>
        <v>21</v>
      </c>
      <c r="T207" s="1477">
        <f t="shared" si="65"/>
        <v>2</v>
      </c>
      <c r="U207" s="1477">
        <f t="shared" si="65"/>
        <v>2</v>
      </c>
      <c r="V207" s="1477">
        <f t="shared" si="65"/>
        <v>2</v>
      </c>
      <c r="W207" s="1477">
        <f t="shared" si="65"/>
        <v>3</v>
      </c>
      <c r="X207" s="1477">
        <f t="shared" si="65"/>
        <v>10</v>
      </c>
      <c r="Y207" s="1477">
        <f t="shared" si="65"/>
        <v>7</v>
      </c>
      <c r="AU207" s="1447" t="s">
        <v>552</v>
      </c>
      <c r="AV207" s="1479" t="s">
        <v>567</v>
      </c>
      <c r="AW207" s="1479" t="s">
        <v>568</v>
      </c>
      <c r="AX207" s="1479" t="s">
        <v>571</v>
      </c>
      <c r="AY207" s="1479" t="s">
        <v>573</v>
      </c>
      <c r="BB207" s="2260"/>
      <c r="BC207" s="2260"/>
      <c r="BD207" s="2260"/>
      <c r="BE207" s="2251"/>
      <c r="BF207" s="2251"/>
      <c r="BG207" s="2251"/>
      <c r="BH207" s="2251"/>
      <c r="BI207" s="2251"/>
      <c r="BJ207" s="2251"/>
      <c r="BK207" s="2251"/>
      <c r="BL207" s="2251"/>
      <c r="BM207" s="2251"/>
    </row>
    <row r="208" spans="1:65" ht="15.75">
      <c r="A208" s="1264"/>
      <c r="K208" s="1264"/>
      <c r="L208" s="1264"/>
      <c r="M208" s="1478" t="s">
        <v>564</v>
      </c>
      <c r="N208" s="1334">
        <v>2</v>
      </c>
      <c r="O208" s="1334">
        <v>1</v>
      </c>
      <c r="P208" s="1334">
        <v>4</v>
      </c>
      <c r="Q208" s="1334">
        <v>4</v>
      </c>
      <c r="R208" s="1334"/>
      <c r="S208" s="1334">
        <v>5</v>
      </c>
      <c r="T208" s="1334">
        <v>3</v>
      </c>
      <c r="U208" s="1334">
        <v>1</v>
      </c>
      <c r="V208" s="1334">
        <v>2</v>
      </c>
      <c r="W208" s="1334">
        <v>3</v>
      </c>
      <c r="X208" s="1334">
        <v>2</v>
      </c>
      <c r="Y208" s="1334">
        <v>2</v>
      </c>
      <c r="AU208" s="1447" t="s">
        <v>555</v>
      </c>
      <c r="AV208" s="1479" t="s">
        <v>567</v>
      </c>
      <c r="AW208" s="1479" t="s">
        <v>569</v>
      </c>
      <c r="AX208" s="1479" t="s">
        <v>572</v>
      </c>
      <c r="AY208" s="1479" t="s">
        <v>574</v>
      </c>
      <c r="BB208" s="1271">
        <v>1</v>
      </c>
      <c r="BC208" s="1271" t="s">
        <v>463</v>
      </c>
      <c r="BD208" s="1271" t="s">
        <v>464</v>
      </c>
      <c r="BE208" s="1271">
        <v>3</v>
      </c>
      <c r="BF208" s="1271" t="s">
        <v>465</v>
      </c>
      <c r="BG208" s="1271" t="s">
        <v>466</v>
      </c>
      <c r="BH208" s="1271">
        <v>5</v>
      </c>
      <c r="BI208" s="1271" t="s">
        <v>467</v>
      </c>
      <c r="BJ208" s="1271" t="s">
        <v>468</v>
      </c>
      <c r="BK208" s="1271">
        <v>7</v>
      </c>
      <c r="BL208" s="1271" t="s">
        <v>469</v>
      </c>
      <c r="BM208" s="1271" t="s">
        <v>470</v>
      </c>
    </row>
    <row r="209" spans="1:66" ht="13.5" customHeight="1">
      <c r="A209" s="1264"/>
      <c r="K209" s="1264"/>
      <c r="L209" s="1264"/>
      <c r="M209" s="1478" t="s">
        <v>565</v>
      </c>
      <c r="N209" s="1334">
        <v>5</v>
      </c>
      <c r="O209" s="1334"/>
      <c r="P209" s="1334">
        <v>3</v>
      </c>
      <c r="Q209" s="1334">
        <v>1</v>
      </c>
      <c r="R209" s="1334">
        <v>2</v>
      </c>
      <c r="S209" s="1334">
        <v>4</v>
      </c>
      <c r="T209" s="1334">
        <v>2</v>
      </c>
      <c r="U209" s="1334">
        <v>1</v>
      </c>
      <c r="V209" s="1334">
        <v>4</v>
      </c>
      <c r="W209" s="1334">
        <v>3</v>
      </c>
      <c r="X209" s="1334"/>
      <c r="Y209" s="1334">
        <v>4</v>
      </c>
      <c r="AW209" s="646"/>
      <c r="BA209" s="1264" t="s">
        <v>479</v>
      </c>
      <c r="BB209" s="552">
        <f aca="true" t="shared" si="66" ref="BB209:BN209">BB50</f>
        <v>28</v>
      </c>
      <c r="BC209" s="552">
        <f t="shared" si="66"/>
        <v>11.5</v>
      </c>
      <c r="BD209" s="552">
        <f t="shared" si="66"/>
        <v>11.5</v>
      </c>
      <c r="BE209" s="552">
        <f t="shared" si="66"/>
        <v>14.5</v>
      </c>
      <c r="BF209" s="552">
        <f t="shared" si="66"/>
        <v>5</v>
      </c>
      <c r="BG209" s="552">
        <f t="shared" si="66"/>
        <v>8</v>
      </c>
      <c r="BH209" s="552">
        <f t="shared" si="66"/>
        <v>0</v>
      </c>
      <c r="BI209" s="552">
        <f t="shared" si="66"/>
        <v>0</v>
      </c>
      <c r="BJ209" s="552">
        <f t="shared" si="66"/>
        <v>0</v>
      </c>
      <c r="BK209" s="552">
        <f t="shared" si="66"/>
        <v>0</v>
      </c>
      <c r="BL209" s="552">
        <f t="shared" si="66"/>
        <v>4.5</v>
      </c>
      <c r="BM209" s="552">
        <f t="shared" si="66"/>
        <v>1.5</v>
      </c>
      <c r="BN209" s="552">
        <f t="shared" si="66"/>
        <v>84.5</v>
      </c>
    </row>
    <row r="210" spans="1:66" ht="15.75">
      <c r="A210" s="1264"/>
      <c r="K210" s="1264"/>
      <c r="L210" s="1264"/>
      <c r="M210" s="1478" t="s">
        <v>566</v>
      </c>
      <c r="N210" s="1334"/>
      <c r="O210" s="1334"/>
      <c r="P210" s="1334"/>
      <c r="Q210" s="1334"/>
      <c r="R210" s="1334"/>
      <c r="S210" s="1334"/>
      <c r="T210" s="1334">
        <v>1</v>
      </c>
      <c r="U210" s="1334"/>
      <c r="V210" s="1334">
        <v>1</v>
      </c>
      <c r="W210" s="1334">
        <v>1</v>
      </c>
      <c r="X210" s="1334">
        <v>1</v>
      </c>
      <c r="Y210" s="1334"/>
      <c r="BA210" s="1264" t="s">
        <v>484</v>
      </c>
      <c r="BB210" s="1463">
        <f aca="true" t="shared" si="67" ref="BB210:BN210">BB67</f>
        <v>0</v>
      </c>
      <c r="BC210" s="1463">
        <f t="shared" si="67"/>
        <v>3</v>
      </c>
      <c r="BD210" s="1463">
        <f t="shared" si="67"/>
        <v>3</v>
      </c>
      <c r="BE210" s="1463">
        <f t="shared" si="67"/>
        <v>0</v>
      </c>
      <c r="BF210" s="1463">
        <f t="shared" si="67"/>
        <v>5</v>
      </c>
      <c r="BG210" s="1463">
        <f t="shared" si="67"/>
        <v>5</v>
      </c>
      <c r="BH210" s="1463">
        <f t="shared" si="67"/>
        <v>0</v>
      </c>
      <c r="BI210" s="1463">
        <f t="shared" si="67"/>
        <v>0</v>
      </c>
      <c r="BJ210" s="1463">
        <f t="shared" si="67"/>
        <v>0</v>
      </c>
      <c r="BK210" s="1463">
        <f t="shared" si="67"/>
        <v>3</v>
      </c>
      <c r="BL210" s="1463">
        <f t="shared" si="67"/>
        <v>4.5</v>
      </c>
      <c r="BM210" s="1463">
        <f t="shared" si="67"/>
        <v>1.5</v>
      </c>
      <c r="BN210" s="1463">
        <f t="shared" si="67"/>
        <v>25</v>
      </c>
    </row>
    <row r="211" spans="1:66" ht="13.5" customHeight="1">
      <c r="A211" s="1264"/>
      <c r="K211" s="1264"/>
      <c r="L211" s="1264"/>
      <c r="M211" s="1448"/>
      <c r="N211" s="1475"/>
      <c r="O211" s="1475"/>
      <c r="P211" s="1475"/>
      <c r="Q211" s="1475"/>
      <c r="R211" s="1475"/>
      <c r="S211" s="1475"/>
      <c r="T211" s="1475"/>
      <c r="U211" s="1475"/>
      <c r="V211" s="1475"/>
      <c r="W211" s="1475"/>
      <c r="X211" s="1475"/>
      <c r="Y211" s="1475"/>
      <c r="BA211" s="1264" t="s">
        <v>560</v>
      </c>
      <c r="BG211" s="552">
        <f>G69</f>
        <v>3</v>
      </c>
      <c r="BJ211" s="552">
        <f>G70</f>
        <v>4</v>
      </c>
      <c r="BM211" s="1469">
        <f>G71</f>
        <v>4</v>
      </c>
      <c r="BN211" s="544">
        <f aca="true" t="shared" si="68" ref="BN211:BN216">SUM(BB211:BM211)</f>
        <v>11</v>
      </c>
    </row>
    <row r="212" spans="1:66" ht="15.75">
      <c r="A212" s="1264"/>
      <c r="K212" s="1264"/>
      <c r="L212" s="1264"/>
      <c r="M212" s="1448"/>
      <c r="N212" s="1475"/>
      <c r="O212" s="1475"/>
      <c r="P212" s="1475"/>
      <c r="Q212" s="1475"/>
      <c r="R212" s="1475"/>
      <c r="S212" s="1475"/>
      <c r="T212" s="1475"/>
      <c r="U212" s="1475"/>
      <c r="V212" s="1475"/>
      <c r="W212" s="1475"/>
      <c r="X212" s="1475"/>
      <c r="Y212" s="1475"/>
      <c r="BA212" s="1264" t="s">
        <v>561</v>
      </c>
      <c r="BM212" s="1463">
        <f>G74</f>
        <v>9</v>
      </c>
      <c r="BN212" s="544">
        <f t="shared" si="68"/>
        <v>9</v>
      </c>
    </row>
    <row r="213" spans="1:66" ht="12.75">
      <c r="A213" s="1264"/>
      <c r="K213" s="1264"/>
      <c r="L213" s="1264"/>
      <c r="M213" s="1264"/>
      <c r="BA213" s="1264" t="s">
        <v>485</v>
      </c>
      <c r="BF213" s="552">
        <v>3</v>
      </c>
      <c r="BH213" s="552">
        <v>3</v>
      </c>
      <c r="BI213" s="552">
        <v>3</v>
      </c>
      <c r="BM213" s="1463"/>
      <c r="BN213" s="544">
        <f t="shared" si="68"/>
        <v>9</v>
      </c>
    </row>
    <row r="214" spans="1:66" ht="12.75" customHeight="1">
      <c r="A214" s="1264"/>
      <c r="K214" s="1264"/>
      <c r="L214" s="1264"/>
      <c r="M214" s="1264"/>
      <c r="BA214" s="1264" t="s">
        <v>562</v>
      </c>
      <c r="BB214" s="552">
        <f>SUM(BB209:BB212)+BB213</f>
        <v>28</v>
      </c>
      <c r="BC214" s="552">
        <f aca="true" t="shared" si="69" ref="BC214:BM214">SUM(BC209:BC212)+BC213</f>
        <v>14.5</v>
      </c>
      <c r="BD214" s="552">
        <f t="shared" si="69"/>
        <v>14.5</v>
      </c>
      <c r="BE214" s="552">
        <f t="shared" si="69"/>
        <v>14.5</v>
      </c>
      <c r="BF214" s="552">
        <f t="shared" si="69"/>
        <v>13</v>
      </c>
      <c r="BG214" s="552">
        <f t="shared" si="69"/>
        <v>16</v>
      </c>
      <c r="BH214" s="552">
        <f t="shared" si="69"/>
        <v>3</v>
      </c>
      <c r="BI214" s="552">
        <f t="shared" si="69"/>
        <v>3</v>
      </c>
      <c r="BJ214" s="552">
        <f t="shared" si="69"/>
        <v>4</v>
      </c>
      <c r="BK214" s="552">
        <f t="shared" si="69"/>
        <v>3</v>
      </c>
      <c r="BL214" s="552">
        <f t="shared" si="69"/>
        <v>9</v>
      </c>
      <c r="BM214" s="552">
        <f t="shared" si="69"/>
        <v>16</v>
      </c>
      <c r="BN214" s="544">
        <f t="shared" si="68"/>
        <v>138.5</v>
      </c>
    </row>
    <row r="215" spans="2:66" ht="12.75">
      <c r="B215" s="1316"/>
      <c r="C215" s="1316"/>
      <c r="D215" s="1316"/>
      <c r="E215" s="1316"/>
      <c r="F215" s="1316"/>
      <c r="G215" s="1316"/>
      <c r="H215" s="1316"/>
      <c r="I215" s="1316"/>
      <c r="J215" s="1316"/>
      <c r="BA215" s="1264" t="s">
        <v>563</v>
      </c>
      <c r="BB215" s="1463" t="e">
        <f>#REF!</f>
        <v>#REF!</v>
      </c>
      <c r="BC215" s="1463" t="e">
        <f>#REF!</f>
        <v>#REF!</v>
      </c>
      <c r="BD215" s="1463" t="e">
        <f>#REF!</f>
        <v>#REF!</v>
      </c>
      <c r="BE215" s="1463" t="e">
        <f>#REF!</f>
        <v>#REF!</v>
      </c>
      <c r="BF215" s="1463" t="e">
        <f>#REF!</f>
        <v>#REF!</v>
      </c>
      <c r="BG215" s="1463" t="e">
        <f>#REF!</f>
        <v>#REF!</v>
      </c>
      <c r="BH215" s="1463" t="e">
        <f>#REF!</f>
        <v>#REF!</v>
      </c>
      <c r="BI215" s="1463" t="e">
        <f>#REF!</f>
        <v>#REF!</v>
      </c>
      <c r="BJ215" s="1463" t="e">
        <f>#REF!</f>
        <v>#REF!</v>
      </c>
      <c r="BK215" s="1463" t="e">
        <f>#REF!</f>
        <v>#REF!</v>
      </c>
      <c r="BL215" s="1463" t="e">
        <f>#REF!</f>
        <v>#REF!</v>
      </c>
      <c r="BM215" s="1463" t="e">
        <f>#REF!</f>
        <v>#REF!</v>
      </c>
      <c r="BN215" s="544" t="e">
        <f t="shared" si="68"/>
        <v>#REF!</v>
      </c>
    </row>
    <row r="216" spans="53:66" ht="12.75">
      <c r="BA216" s="1264" t="s">
        <v>557</v>
      </c>
      <c r="BB216" s="552" t="e">
        <f>#REF!</f>
        <v>#REF!</v>
      </c>
      <c r="BC216" s="552" t="e">
        <f>#REF!</f>
        <v>#REF!</v>
      </c>
      <c r="BD216" s="552" t="e">
        <f>#REF!</f>
        <v>#REF!</v>
      </c>
      <c r="BE216" s="552" t="e">
        <f>#REF!</f>
        <v>#REF!</v>
      </c>
      <c r="BF216" s="552" t="e">
        <f>#REF!</f>
        <v>#REF!</v>
      </c>
      <c r="BG216" s="552" t="e">
        <f>#REF!</f>
        <v>#REF!</v>
      </c>
      <c r="BH216" s="552" t="e">
        <f>#REF!</f>
        <v>#REF!</v>
      </c>
      <c r="BI216" s="552" t="e">
        <f>#REF!</f>
        <v>#REF!</v>
      </c>
      <c r="BJ216" s="552" t="e">
        <f>#REF!</f>
        <v>#REF!</v>
      </c>
      <c r="BK216" s="1463" t="e">
        <f>#REF!</f>
        <v>#REF!</v>
      </c>
      <c r="BL216" s="552" t="e">
        <f>#REF!</f>
        <v>#REF!</v>
      </c>
      <c r="BM216" s="552" t="e">
        <f>#REF!</f>
        <v>#REF!</v>
      </c>
      <c r="BN216" s="544" t="e">
        <f t="shared" si="68"/>
        <v>#REF!</v>
      </c>
    </row>
    <row r="218" spans="53:66" ht="12.75">
      <c r="BA218" s="1264" t="s">
        <v>558</v>
      </c>
      <c r="BB218" s="1463" t="e">
        <f>BB214+BB215</f>
        <v>#REF!</v>
      </c>
      <c r="BC218" s="1463" t="e">
        <f aca="true" t="shared" si="70" ref="BC218:BM218">BC214+BC215</f>
        <v>#REF!</v>
      </c>
      <c r="BD218" s="1463" t="e">
        <f t="shared" si="70"/>
        <v>#REF!</v>
      </c>
      <c r="BE218" s="1463" t="e">
        <f t="shared" si="70"/>
        <v>#REF!</v>
      </c>
      <c r="BF218" s="1463" t="e">
        <f t="shared" si="70"/>
        <v>#REF!</v>
      </c>
      <c r="BG218" s="1463" t="e">
        <f t="shared" si="70"/>
        <v>#REF!</v>
      </c>
      <c r="BH218" s="1463" t="e">
        <f t="shared" si="70"/>
        <v>#REF!</v>
      </c>
      <c r="BI218" s="1463" t="e">
        <f t="shared" si="70"/>
        <v>#REF!</v>
      </c>
      <c r="BJ218" s="1463" t="e">
        <f t="shared" si="70"/>
        <v>#REF!</v>
      </c>
      <c r="BK218" s="1463" t="e">
        <f t="shared" si="70"/>
        <v>#REF!</v>
      </c>
      <c r="BL218" s="1463" t="e">
        <f t="shared" si="70"/>
        <v>#REF!</v>
      </c>
      <c r="BM218" s="1463" t="e">
        <f t="shared" si="70"/>
        <v>#REF!</v>
      </c>
      <c r="BN218" s="646" t="e">
        <f>SUM(BB218:BM218)</f>
        <v>#REF!</v>
      </c>
    </row>
    <row r="219" spans="2:66" ht="12.75">
      <c r="B219" s="552"/>
      <c r="C219" s="552"/>
      <c r="D219" s="552"/>
      <c r="E219" s="552"/>
      <c r="F219" s="552"/>
      <c r="G219" s="552"/>
      <c r="H219" s="552"/>
      <c r="I219" s="552"/>
      <c r="J219" s="552"/>
      <c r="K219" s="552"/>
      <c r="L219" s="552"/>
      <c r="M219" s="552"/>
      <c r="N219" s="552"/>
      <c r="O219" s="552"/>
      <c r="P219" s="552"/>
      <c r="S219" s="1276">
        <v>1.2</v>
      </c>
      <c r="T219" s="1276">
        <v>3.4</v>
      </c>
      <c r="U219" s="1276">
        <v>5.6</v>
      </c>
      <c r="W219" s="1276">
        <v>7.8</v>
      </c>
      <c r="BA219" s="1264" t="s">
        <v>559</v>
      </c>
      <c r="BB219" s="552" t="e">
        <f>BB214+BB216</f>
        <v>#REF!</v>
      </c>
      <c r="BC219" s="552" t="e">
        <f aca="true" t="shared" si="71" ref="BC219:BM219">BC214+BC216</f>
        <v>#REF!</v>
      </c>
      <c r="BD219" s="552" t="e">
        <f t="shared" si="71"/>
        <v>#REF!</v>
      </c>
      <c r="BE219" s="552" t="e">
        <f t="shared" si="71"/>
        <v>#REF!</v>
      </c>
      <c r="BF219" s="552" t="e">
        <f t="shared" si="71"/>
        <v>#REF!</v>
      </c>
      <c r="BG219" s="552" t="e">
        <f t="shared" si="71"/>
        <v>#REF!</v>
      </c>
      <c r="BH219" s="552" t="e">
        <f t="shared" si="71"/>
        <v>#REF!</v>
      </c>
      <c r="BI219" s="552" t="e">
        <f t="shared" si="71"/>
        <v>#REF!</v>
      </c>
      <c r="BJ219" s="552" t="e">
        <f t="shared" si="71"/>
        <v>#REF!</v>
      </c>
      <c r="BK219" s="1462" t="e">
        <f t="shared" si="71"/>
        <v>#REF!</v>
      </c>
      <c r="BL219" s="552" t="e">
        <f t="shared" si="71"/>
        <v>#REF!</v>
      </c>
      <c r="BM219" s="552" t="e">
        <f t="shared" si="71"/>
        <v>#REF!</v>
      </c>
      <c r="BN219" s="646" t="e">
        <f>SUM(BB219:BM219)</f>
        <v>#REF!</v>
      </c>
    </row>
    <row r="220" spans="2:23" ht="15.75">
      <c r="B220" s="552"/>
      <c r="C220" s="1271">
        <v>1</v>
      </c>
      <c r="D220" s="1271" t="s">
        <v>463</v>
      </c>
      <c r="E220" s="1271" t="s">
        <v>464</v>
      </c>
      <c r="F220" s="1271">
        <v>3</v>
      </c>
      <c r="G220" s="1271" t="s">
        <v>465</v>
      </c>
      <c r="H220" s="1271" t="s">
        <v>466</v>
      </c>
      <c r="I220" s="1271">
        <v>5</v>
      </c>
      <c r="J220" s="1271" t="s">
        <v>467</v>
      </c>
      <c r="K220" s="1271" t="s">
        <v>468</v>
      </c>
      <c r="L220" s="1271">
        <v>7</v>
      </c>
      <c r="M220" s="1271" t="s">
        <v>469</v>
      </c>
      <c r="N220" s="1271" t="s">
        <v>470</v>
      </c>
      <c r="O220" s="552"/>
      <c r="P220" s="552"/>
      <c r="S220" s="544" t="e">
        <f>#REF!+#REF!</f>
        <v>#REF!</v>
      </c>
      <c r="T220" s="646">
        <f>G122+G119</f>
        <v>10</v>
      </c>
      <c r="U220" s="646" t="e">
        <f>G123+#REF!+G131+G132+G133+G137+G144+G149+G151+#REF!</f>
        <v>#REF!</v>
      </c>
      <c r="W220" s="646" t="e">
        <f>#REF!+G160+G147+G158+G164+G173+G166+#REF!+#REF!+#REF!+#REF!+#REF!+5.2</f>
        <v>#REF!</v>
      </c>
    </row>
    <row r="221" spans="2:16" ht="12.75">
      <c r="B221" s="552" t="s">
        <v>479</v>
      </c>
      <c r="C221" s="552"/>
      <c r="D221" s="552"/>
      <c r="E221" s="552"/>
      <c r="F221" s="552"/>
      <c r="G221" s="552"/>
      <c r="H221" s="552"/>
      <c r="I221" s="552"/>
      <c r="J221" s="552"/>
      <c r="K221" s="552"/>
      <c r="L221" s="552"/>
      <c r="M221" s="552"/>
      <c r="N221" s="552"/>
      <c r="O221" s="552"/>
      <c r="P221" s="552"/>
    </row>
    <row r="222" spans="2:16" ht="12.75">
      <c r="B222" s="552" t="s">
        <v>480</v>
      </c>
      <c r="C222" s="552">
        <f aca="true" t="shared" si="72" ref="C222:N222">COUNTIF($C11:$C50,C220)</f>
        <v>2</v>
      </c>
      <c r="D222" s="552">
        <f t="shared" si="72"/>
        <v>0</v>
      </c>
      <c r="E222" s="552">
        <f t="shared" si="72"/>
        <v>3</v>
      </c>
      <c r="F222" s="552">
        <f t="shared" si="72"/>
        <v>4</v>
      </c>
      <c r="G222" s="552">
        <f t="shared" si="72"/>
        <v>0</v>
      </c>
      <c r="H222" s="552">
        <f t="shared" si="72"/>
        <v>2</v>
      </c>
      <c r="I222" s="552">
        <f t="shared" si="72"/>
        <v>0</v>
      </c>
      <c r="J222" s="552">
        <f t="shared" si="72"/>
        <v>0</v>
      </c>
      <c r="K222" s="552">
        <f t="shared" si="72"/>
        <v>0</v>
      </c>
      <c r="L222" s="552">
        <f t="shared" si="72"/>
        <v>0</v>
      </c>
      <c r="M222" s="552">
        <f t="shared" si="72"/>
        <v>1</v>
      </c>
      <c r="N222" s="552">
        <f t="shared" si="72"/>
        <v>0</v>
      </c>
      <c r="O222" s="552">
        <f>SUM(C222:N222)</f>
        <v>12</v>
      </c>
      <c r="P222" s="552"/>
    </row>
    <row r="223" spans="2:16" ht="12.75">
      <c r="B223" s="552" t="s">
        <v>481</v>
      </c>
      <c r="C223" s="552">
        <f>COUNTIF($D11:$D50,C220)</f>
        <v>5</v>
      </c>
      <c r="D223" s="552">
        <f>COUNTIF($D11:$D50,D220)</f>
        <v>0</v>
      </c>
      <c r="E223" s="552">
        <f>COUNTIF($D11:$D50,E220)+1</f>
        <v>2</v>
      </c>
      <c r="F223" s="552">
        <f>COUNTIF($D11:$D50,F220)</f>
        <v>0</v>
      </c>
      <c r="G223" s="552">
        <f>COUNTIF($D11:$D50,G220)</f>
        <v>1</v>
      </c>
      <c r="H223" s="552">
        <f>COUNTIF($D11:$D50,H220)+1</f>
        <v>2</v>
      </c>
      <c r="I223" s="552">
        <f aca="true" t="shared" si="73" ref="I223:N223">COUNTIF($D11:$D50,I220)</f>
        <v>0</v>
      </c>
      <c r="J223" s="552">
        <f t="shared" si="73"/>
        <v>0</v>
      </c>
      <c r="K223" s="552">
        <f t="shared" si="73"/>
        <v>0</v>
      </c>
      <c r="L223" s="552">
        <f t="shared" si="73"/>
        <v>0</v>
      </c>
      <c r="M223" s="552">
        <f t="shared" si="73"/>
        <v>0</v>
      </c>
      <c r="N223" s="552">
        <f t="shared" si="73"/>
        <v>1</v>
      </c>
      <c r="O223" s="552"/>
      <c r="P223" s="552"/>
    </row>
    <row r="224" spans="2:16" ht="12.75">
      <c r="B224" s="552" t="s">
        <v>482</v>
      </c>
      <c r="C224" s="552"/>
      <c r="D224" s="552"/>
      <c r="E224" s="552"/>
      <c r="F224" s="552"/>
      <c r="G224" s="552"/>
      <c r="H224" s="552"/>
      <c r="I224" s="552"/>
      <c r="J224" s="552"/>
      <c r="K224" s="552"/>
      <c r="L224" s="552"/>
      <c r="M224" s="552"/>
      <c r="N224" s="552"/>
      <c r="O224" s="552"/>
      <c r="P224" s="552"/>
    </row>
    <row r="225" spans="2:57" ht="12.75">
      <c r="B225" s="552" t="s">
        <v>483</v>
      </c>
      <c r="C225" s="552"/>
      <c r="D225" s="552"/>
      <c r="E225" s="552"/>
      <c r="F225" s="552"/>
      <c r="G225" s="552"/>
      <c r="H225" s="552"/>
      <c r="I225" s="552"/>
      <c r="J225" s="552"/>
      <c r="K225" s="552"/>
      <c r="L225" s="552"/>
      <c r="M225" s="552"/>
      <c r="N225" s="552"/>
      <c r="O225" s="552"/>
      <c r="P225" s="552"/>
      <c r="BB225" s="544" t="s">
        <v>541</v>
      </c>
      <c r="BC225" s="544" t="s">
        <v>542</v>
      </c>
      <c r="BD225" s="544" t="s">
        <v>543</v>
      </c>
      <c r="BE225" s="544" t="s">
        <v>544</v>
      </c>
    </row>
    <row r="226" spans="2:58" ht="12.75">
      <c r="B226" s="552"/>
      <c r="C226" s="552"/>
      <c r="D226" s="552"/>
      <c r="E226" s="552"/>
      <c r="F226" s="552"/>
      <c r="G226" s="552"/>
      <c r="H226" s="552"/>
      <c r="I226" s="552"/>
      <c r="J226" s="552"/>
      <c r="K226" s="552"/>
      <c r="L226" s="552"/>
      <c r="M226" s="552"/>
      <c r="N226" s="552"/>
      <c r="O226" s="552"/>
      <c r="P226" s="552"/>
      <c r="BA226" s="1264" t="s">
        <v>479</v>
      </c>
      <c r="BB226" s="552">
        <f>SUM(BB209:BD209)</f>
        <v>51</v>
      </c>
      <c r="BC226" s="552">
        <f>SUM(BE209:BG209)</f>
        <v>27.5</v>
      </c>
      <c r="BD226" s="552">
        <f>SUM(BH209:BJ209)</f>
        <v>0</v>
      </c>
      <c r="BE226" s="552">
        <f>SUM(BK209:BM209)</f>
        <v>6</v>
      </c>
      <c r="BF226" s="552">
        <f>SUM(BB226:BE226)</f>
        <v>84.5</v>
      </c>
    </row>
    <row r="227" spans="2:58" ht="12.75">
      <c r="B227" s="552" t="s">
        <v>484</v>
      </c>
      <c r="C227" s="552"/>
      <c r="D227" s="552"/>
      <c r="E227" s="552"/>
      <c r="F227" s="552"/>
      <c r="G227" s="552"/>
      <c r="H227" s="552"/>
      <c r="I227" s="552"/>
      <c r="J227" s="552"/>
      <c r="K227" s="552"/>
      <c r="L227" s="552"/>
      <c r="M227" s="552"/>
      <c r="N227" s="552"/>
      <c r="O227" s="552"/>
      <c r="P227" s="552"/>
      <c r="BA227" s="1264" t="s">
        <v>484</v>
      </c>
      <c r="BB227" s="552">
        <f aca="true" t="shared" si="74" ref="BB227:BB236">SUM(BB210:BD210)</f>
        <v>6</v>
      </c>
      <c r="BC227" s="552">
        <f aca="true" t="shared" si="75" ref="BC227:BC236">SUM(BE210:BG210)</f>
        <v>10</v>
      </c>
      <c r="BD227" s="552">
        <f aca="true" t="shared" si="76" ref="BD227:BD236">SUM(BH210:BJ210)</f>
        <v>0</v>
      </c>
      <c r="BE227" s="552">
        <f aca="true" t="shared" si="77" ref="BE227:BE236">SUM(BK210:BM210)</f>
        <v>9</v>
      </c>
      <c r="BF227" s="552">
        <f aca="true" t="shared" si="78" ref="BF227:BF236">SUM(BB227:BE227)</f>
        <v>25</v>
      </c>
    </row>
    <row r="228" spans="2:58" ht="12.75">
      <c r="B228" s="552" t="s">
        <v>480</v>
      </c>
      <c r="C228" s="552">
        <f aca="true" t="shared" si="79" ref="C228:N228">COUNTIF($C21:$C76,C220)</f>
        <v>2</v>
      </c>
      <c r="D228" s="552">
        <f t="shared" si="79"/>
        <v>0</v>
      </c>
      <c r="E228" s="552">
        <f t="shared" si="79"/>
        <v>3</v>
      </c>
      <c r="F228" s="552">
        <f t="shared" si="79"/>
        <v>2</v>
      </c>
      <c r="G228" s="552">
        <f t="shared" si="79"/>
        <v>0</v>
      </c>
      <c r="H228" s="552">
        <f t="shared" si="79"/>
        <v>3</v>
      </c>
      <c r="I228" s="552">
        <f t="shared" si="79"/>
        <v>0</v>
      </c>
      <c r="J228" s="552">
        <f t="shared" si="79"/>
        <v>0</v>
      </c>
      <c r="K228" s="552">
        <f t="shared" si="79"/>
        <v>0</v>
      </c>
      <c r="L228" s="552">
        <f t="shared" si="79"/>
        <v>1</v>
      </c>
      <c r="M228" s="552">
        <f t="shared" si="79"/>
        <v>1</v>
      </c>
      <c r="N228" s="552">
        <f t="shared" si="79"/>
        <v>1</v>
      </c>
      <c r="O228" s="552"/>
      <c r="P228" s="552"/>
      <c r="BA228" s="1264" t="s">
        <v>560</v>
      </c>
      <c r="BB228" s="552">
        <f t="shared" si="74"/>
        <v>0</v>
      </c>
      <c r="BC228" s="552">
        <f t="shared" si="75"/>
        <v>3</v>
      </c>
      <c r="BD228" s="552">
        <f t="shared" si="76"/>
        <v>4</v>
      </c>
      <c r="BE228" s="552">
        <f t="shared" si="77"/>
        <v>4</v>
      </c>
      <c r="BF228" s="552">
        <f t="shared" si="78"/>
        <v>11</v>
      </c>
    </row>
    <row r="229" spans="2:58" ht="12.75">
      <c r="B229" s="552" t="s">
        <v>481</v>
      </c>
      <c r="C229" s="552">
        <f>COUNTIF($D21:$D76,C220)</f>
        <v>4</v>
      </c>
      <c r="D229" s="552">
        <f>COUNTIF($D21:$D76,D220)</f>
        <v>0</v>
      </c>
      <c r="E229" s="552">
        <f>COUNTIF($D21:$D76,E220)+1</f>
        <v>2</v>
      </c>
      <c r="F229" s="552">
        <f aca="true" t="shared" si="80" ref="F229:N229">COUNTIF($D21:$D76,F220)</f>
        <v>0</v>
      </c>
      <c r="G229" s="552">
        <f t="shared" si="80"/>
        <v>1</v>
      </c>
      <c r="H229" s="552">
        <f t="shared" si="80"/>
        <v>1</v>
      </c>
      <c r="I229" s="552">
        <f t="shared" si="80"/>
        <v>0</v>
      </c>
      <c r="J229" s="552">
        <f t="shared" si="80"/>
        <v>0</v>
      </c>
      <c r="K229" s="552">
        <f t="shared" si="80"/>
        <v>1</v>
      </c>
      <c r="L229" s="552">
        <f t="shared" si="80"/>
        <v>0</v>
      </c>
      <c r="M229" s="552">
        <f t="shared" si="80"/>
        <v>1</v>
      </c>
      <c r="N229" s="552">
        <f t="shared" si="80"/>
        <v>2</v>
      </c>
      <c r="O229" s="552"/>
      <c r="P229" s="552"/>
      <c r="BA229" s="1264" t="s">
        <v>561</v>
      </c>
      <c r="BB229" s="552">
        <f t="shared" si="74"/>
        <v>0</v>
      </c>
      <c r="BC229" s="552">
        <f t="shared" si="75"/>
        <v>0</v>
      </c>
      <c r="BD229" s="552">
        <f t="shared" si="76"/>
        <v>0</v>
      </c>
      <c r="BE229" s="552">
        <f t="shared" si="77"/>
        <v>9</v>
      </c>
      <c r="BF229" s="552">
        <f t="shared" si="78"/>
        <v>9</v>
      </c>
    </row>
    <row r="230" spans="2:58" ht="12.75">
      <c r="B230" s="552" t="s">
        <v>482</v>
      </c>
      <c r="C230" s="552"/>
      <c r="D230" s="552"/>
      <c r="E230" s="552"/>
      <c r="F230" s="552"/>
      <c r="G230" s="552"/>
      <c r="H230" s="552"/>
      <c r="I230" s="552"/>
      <c r="J230" s="552"/>
      <c r="K230" s="552"/>
      <c r="L230" s="552"/>
      <c r="M230" s="552"/>
      <c r="N230" s="552"/>
      <c r="O230" s="552"/>
      <c r="P230" s="552"/>
      <c r="BA230" s="1264" t="s">
        <v>485</v>
      </c>
      <c r="BB230" s="552">
        <f t="shared" si="74"/>
        <v>0</v>
      </c>
      <c r="BC230" s="552">
        <f>SUM(BE213:BG213)</f>
        <v>3</v>
      </c>
      <c r="BD230" s="552">
        <f>SUM(BH213:BJ213)</f>
        <v>6</v>
      </c>
      <c r="BE230" s="552">
        <f>SUM(BK213:BM213)</f>
        <v>0</v>
      </c>
      <c r="BF230" s="552">
        <f t="shared" si="78"/>
        <v>9</v>
      </c>
    </row>
    <row r="231" spans="2:58" ht="12.75">
      <c r="B231" s="552" t="s">
        <v>483</v>
      </c>
      <c r="C231" s="552"/>
      <c r="D231" s="552"/>
      <c r="E231" s="552"/>
      <c r="F231" s="552"/>
      <c r="G231" s="552"/>
      <c r="H231" s="552"/>
      <c r="I231" s="552"/>
      <c r="J231" s="552"/>
      <c r="K231" s="552"/>
      <c r="L231" s="552"/>
      <c r="M231" s="552"/>
      <c r="N231" s="552"/>
      <c r="O231" s="552"/>
      <c r="P231" s="552"/>
      <c r="BA231" s="1264" t="s">
        <v>562</v>
      </c>
      <c r="BB231" s="552">
        <f t="shared" si="74"/>
        <v>57</v>
      </c>
      <c r="BC231" s="552">
        <f t="shared" si="75"/>
        <v>43.5</v>
      </c>
      <c r="BD231" s="552">
        <f t="shared" si="76"/>
        <v>10</v>
      </c>
      <c r="BE231" s="552">
        <f t="shared" si="77"/>
        <v>28</v>
      </c>
      <c r="BF231" s="552">
        <f t="shared" si="78"/>
        <v>138.5</v>
      </c>
    </row>
    <row r="232" spans="2:58" ht="12.75">
      <c r="B232" s="552"/>
      <c r="C232" s="552"/>
      <c r="D232" s="552"/>
      <c r="E232" s="552"/>
      <c r="F232" s="552"/>
      <c r="G232" s="552"/>
      <c r="H232" s="552"/>
      <c r="I232" s="552"/>
      <c r="J232" s="552"/>
      <c r="K232" s="552"/>
      <c r="L232" s="552"/>
      <c r="M232" s="552"/>
      <c r="N232" s="552"/>
      <c r="O232" s="552"/>
      <c r="P232" s="552"/>
      <c r="BA232" s="1264" t="s">
        <v>563</v>
      </c>
      <c r="BB232" s="552" t="e">
        <f t="shared" si="74"/>
        <v>#REF!</v>
      </c>
      <c r="BC232" s="552" t="e">
        <f t="shared" si="75"/>
        <v>#REF!</v>
      </c>
      <c r="BD232" s="552" t="e">
        <f t="shared" si="76"/>
        <v>#REF!</v>
      </c>
      <c r="BE232" s="552" t="e">
        <f t="shared" si="77"/>
        <v>#REF!</v>
      </c>
      <c r="BF232" s="552" t="e">
        <f t="shared" si="78"/>
        <v>#REF!</v>
      </c>
    </row>
    <row r="233" spans="2:58" ht="12.75">
      <c r="B233" s="552"/>
      <c r="C233" s="552"/>
      <c r="D233" s="552"/>
      <c r="E233" s="552"/>
      <c r="F233" s="552"/>
      <c r="G233" s="552"/>
      <c r="H233" s="552"/>
      <c r="I233" s="552"/>
      <c r="J233" s="552"/>
      <c r="K233" s="552"/>
      <c r="L233" s="552"/>
      <c r="M233" s="552"/>
      <c r="N233" s="552"/>
      <c r="O233" s="552"/>
      <c r="P233" s="552"/>
      <c r="BA233" s="1264" t="s">
        <v>557</v>
      </c>
      <c r="BB233" s="552" t="e">
        <f t="shared" si="74"/>
        <v>#REF!</v>
      </c>
      <c r="BC233" s="552" t="e">
        <f t="shared" si="75"/>
        <v>#REF!</v>
      </c>
      <c r="BD233" s="552" t="e">
        <f t="shared" si="76"/>
        <v>#REF!</v>
      </c>
      <c r="BE233" s="552" t="e">
        <f t="shared" si="77"/>
        <v>#REF!</v>
      </c>
      <c r="BF233" s="552" t="e">
        <f t="shared" si="78"/>
        <v>#REF!</v>
      </c>
    </row>
    <row r="234" spans="2:58" ht="12.75">
      <c r="B234" s="552"/>
      <c r="C234" s="552"/>
      <c r="D234" s="552"/>
      <c r="E234" s="552"/>
      <c r="F234" s="552"/>
      <c r="G234" s="552"/>
      <c r="H234" s="552"/>
      <c r="I234" s="552"/>
      <c r="J234" s="552"/>
      <c r="K234" s="552"/>
      <c r="L234" s="552"/>
      <c r="M234" s="552"/>
      <c r="N234" s="552"/>
      <c r="O234" s="552"/>
      <c r="P234" s="552"/>
      <c r="BB234" s="552">
        <f t="shared" si="74"/>
        <v>0</v>
      </c>
      <c r="BC234" s="552">
        <f t="shared" si="75"/>
        <v>0</v>
      </c>
      <c r="BD234" s="552">
        <f t="shared" si="76"/>
        <v>0</v>
      </c>
      <c r="BE234" s="552">
        <f t="shared" si="77"/>
        <v>0</v>
      </c>
      <c r="BF234" s="552">
        <f t="shared" si="78"/>
        <v>0</v>
      </c>
    </row>
    <row r="235" spans="2:58" ht="12.75">
      <c r="B235" s="552" t="s">
        <v>485</v>
      </c>
      <c r="C235" s="552"/>
      <c r="D235" s="552"/>
      <c r="E235" s="552"/>
      <c r="F235" s="552"/>
      <c r="G235" s="552"/>
      <c r="H235" s="552"/>
      <c r="I235" s="552"/>
      <c r="J235" s="552"/>
      <c r="K235" s="552"/>
      <c r="L235" s="552"/>
      <c r="M235" s="552"/>
      <c r="N235" s="552"/>
      <c r="O235" s="552"/>
      <c r="P235" s="552"/>
      <c r="BA235" s="1264" t="s">
        <v>558</v>
      </c>
      <c r="BB235" s="552" t="e">
        <f t="shared" si="74"/>
        <v>#REF!</v>
      </c>
      <c r="BC235" s="552" t="e">
        <f t="shared" si="75"/>
        <v>#REF!</v>
      </c>
      <c r="BD235" s="552" t="e">
        <f t="shared" si="76"/>
        <v>#REF!</v>
      </c>
      <c r="BE235" s="552" t="e">
        <f t="shared" si="77"/>
        <v>#REF!</v>
      </c>
      <c r="BF235" s="552" t="e">
        <f t="shared" si="78"/>
        <v>#REF!</v>
      </c>
    </row>
    <row r="236" spans="2:58" ht="12.75">
      <c r="B236" s="552" t="s">
        <v>480</v>
      </c>
      <c r="C236" s="552"/>
      <c r="D236" s="552"/>
      <c r="E236" s="552"/>
      <c r="F236" s="552"/>
      <c r="G236" s="552"/>
      <c r="H236" s="552"/>
      <c r="I236" s="552"/>
      <c r="J236" s="552"/>
      <c r="K236" s="552"/>
      <c r="L236" s="552"/>
      <c r="M236" s="552"/>
      <c r="N236" s="552"/>
      <c r="O236" s="552"/>
      <c r="P236" s="552"/>
      <c r="BA236" s="1264" t="s">
        <v>559</v>
      </c>
      <c r="BB236" s="552" t="e">
        <f t="shared" si="74"/>
        <v>#REF!</v>
      </c>
      <c r="BC236" s="1470" t="e">
        <f t="shared" si="75"/>
        <v>#REF!</v>
      </c>
      <c r="BD236" s="1470" t="e">
        <f t="shared" si="76"/>
        <v>#REF!</v>
      </c>
      <c r="BE236" s="552" t="e">
        <f t="shared" si="77"/>
        <v>#REF!</v>
      </c>
      <c r="BF236" s="552" t="e">
        <f t="shared" si="78"/>
        <v>#REF!</v>
      </c>
    </row>
    <row r="237" spans="2:16" ht="12.75">
      <c r="B237" s="552" t="s">
        <v>481</v>
      </c>
      <c r="C237" s="552"/>
      <c r="D237" s="552"/>
      <c r="E237" s="552"/>
      <c r="F237" s="552">
        <v>1</v>
      </c>
      <c r="G237" s="552">
        <v>1</v>
      </c>
      <c r="H237" s="552">
        <v>1</v>
      </c>
      <c r="I237" s="552">
        <v>2</v>
      </c>
      <c r="J237" s="552">
        <v>1</v>
      </c>
      <c r="K237" s="552">
        <v>1</v>
      </c>
      <c r="L237" s="552"/>
      <c r="M237" s="552"/>
      <c r="N237" s="552"/>
      <c r="O237" s="552"/>
      <c r="P237" s="552"/>
    </row>
    <row r="238" spans="2:16" ht="12.75">
      <c r="B238" s="552" t="s">
        <v>482</v>
      </c>
      <c r="C238" s="552"/>
      <c r="D238" s="552"/>
      <c r="E238" s="552"/>
      <c r="F238" s="552"/>
      <c r="G238" s="552"/>
      <c r="H238" s="552"/>
      <c r="I238" s="552"/>
      <c r="J238" s="552"/>
      <c r="K238" s="552"/>
      <c r="L238" s="552"/>
      <c r="M238" s="552"/>
      <c r="N238" s="552"/>
      <c r="O238" s="552"/>
      <c r="P238" s="552"/>
    </row>
    <row r="239" spans="2:16" ht="12.75">
      <c r="B239" s="552" t="s">
        <v>483</v>
      </c>
      <c r="C239" s="552"/>
      <c r="D239" s="552"/>
      <c r="E239" s="552"/>
      <c r="F239" s="552"/>
      <c r="G239" s="552"/>
      <c r="H239" s="552"/>
      <c r="I239" s="552"/>
      <c r="J239" s="552"/>
      <c r="K239" s="552"/>
      <c r="L239" s="552"/>
      <c r="M239" s="552"/>
      <c r="N239" s="552"/>
      <c r="O239" s="552"/>
      <c r="P239" s="552"/>
    </row>
    <row r="240" spans="2:16" ht="12.75">
      <c r="B240" s="552"/>
      <c r="C240" s="552"/>
      <c r="D240" s="552"/>
      <c r="E240" s="552"/>
      <c r="F240" s="552"/>
      <c r="G240" s="552"/>
      <c r="H240" s="552"/>
      <c r="I240" s="552"/>
      <c r="J240" s="552"/>
      <c r="K240" s="552"/>
      <c r="L240" s="552"/>
      <c r="M240" s="552"/>
      <c r="N240" s="552"/>
      <c r="O240" s="552"/>
      <c r="P240" s="552"/>
    </row>
    <row r="241" spans="2:16" ht="12.75">
      <c r="B241" s="1275" t="s">
        <v>459</v>
      </c>
      <c r="C241" s="552"/>
      <c r="D241" s="552"/>
      <c r="E241" s="552"/>
      <c r="F241" s="552"/>
      <c r="G241" s="552"/>
      <c r="H241" s="552"/>
      <c r="I241" s="552"/>
      <c r="J241" s="552"/>
      <c r="K241" s="552"/>
      <c r="L241" s="552"/>
      <c r="M241" s="552"/>
      <c r="N241" s="552"/>
      <c r="O241" s="552"/>
      <c r="P241" s="552"/>
    </row>
    <row r="242" spans="2:16" ht="12.75">
      <c r="B242" s="552" t="s">
        <v>486</v>
      </c>
      <c r="C242" s="552"/>
      <c r="D242" s="552"/>
      <c r="E242" s="552"/>
      <c r="F242" s="552"/>
      <c r="G242" s="552"/>
      <c r="H242" s="552"/>
      <c r="I242" s="552"/>
      <c r="J242" s="552"/>
      <c r="K242" s="552"/>
      <c r="L242" s="552"/>
      <c r="M242" s="552"/>
      <c r="N242" s="552"/>
      <c r="O242" s="552"/>
      <c r="P242" s="552"/>
    </row>
    <row r="243" spans="2:16" ht="12.75">
      <c r="B243" s="552" t="s">
        <v>480</v>
      </c>
      <c r="C243" s="552" t="e">
        <f>COUNTIF(#REF!,C220)</f>
        <v>#REF!</v>
      </c>
      <c r="D243" s="552" t="e">
        <f>COUNTIF(#REF!,D220)</f>
        <v>#REF!</v>
      </c>
      <c r="E243" s="552" t="e">
        <f>COUNTIF(#REF!,E220)</f>
        <v>#REF!</v>
      </c>
      <c r="F243" s="552" t="e">
        <f>COUNTIF(#REF!,F220)</f>
        <v>#REF!</v>
      </c>
      <c r="G243" s="552" t="e">
        <f>COUNTIF(#REF!,G220)</f>
        <v>#REF!</v>
      </c>
      <c r="H243" s="552" t="e">
        <f>COUNTIF(#REF!,H220)</f>
        <v>#REF!</v>
      </c>
      <c r="I243" s="552" t="e">
        <f>COUNTIF(#REF!,I220)</f>
        <v>#REF!</v>
      </c>
      <c r="J243" s="552" t="e">
        <f>COUNTIF(#REF!,J220)</f>
        <v>#REF!</v>
      </c>
      <c r="K243" s="552" t="e">
        <f>COUNTIF(#REF!,K220)</f>
        <v>#REF!</v>
      </c>
      <c r="L243" s="552" t="e">
        <f>COUNTIF(#REF!,L220)</f>
        <v>#REF!</v>
      </c>
      <c r="M243" s="552" t="e">
        <f>COUNTIF(#REF!,M220)</f>
        <v>#REF!</v>
      </c>
      <c r="N243" s="552" t="e">
        <f>COUNTIF(#REF!,N220)</f>
        <v>#REF!</v>
      </c>
      <c r="O243" s="552"/>
      <c r="P243" s="552"/>
    </row>
    <row r="244" spans="2:16" ht="12.75">
      <c r="B244" s="552" t="s">
        <v>481</v>
      </c>
      <c r="C244" s="552" t="e">
        <f>COUNTIF(#REF!,C220)</f>
        <v>#REF!</v>
      </c>
      <c r="D244" s="552" t="e">
        <f>COUNTIF(#REF!,D220)</f>
        <v>#REF!</v>
      </c>
      <c r="E244" s="552" t="e">
        <f>COUNTIF(#REF!,E220)</f>
        <v>#REF!</v>
      </c>
      <c r="F244" s="552" t="e">
        <f>COUNTIF(#REF!,F220)</f>
        <v>#REF!</v>
      </c>
      <c r="G244" s="552" t="e">
        <f>COUNTIF(#REF!,G220)</f>
        <v>#REF!</v>
      </c>
      <c r="H244" s="552" t="e">
        <f>COUNTIF(#REF!,H220)</f>
        <v>#REF!</v>
      </c>
      <c r="I244" s="552" t="e">
        <f>COUNTIF(#REF!,I220)</f>
        <v>#REF!</v>
      </c>
      <c r="J244" s="552" t="e">
        <f>COUNTIF(#REF!,J220)</f>
        <v>#REF!</v>
      </c>
      <c r="K244" s="552" t="e">
        <f>COUNTIF(#REF!,K220)</f>
        <v>#REF!</v>
      </c>
      <c r="L244" s="552" t="e">
        <f>COUNTIF(#REF!,L220)</f>
        <v>#REF!</v>
      </c>
      <c r="M244" s="552" t="e">
        <f>COUNTIF(#REF!,M220)</f>
        <v>#REF!</v>
      </c>
      <c r="N244" s="552" t="e">
        <f>COUNTIF(#REF!,N220)</f>
        <v>#REF!</v>
      </c>
      <c r="O244" s="552"/>
      <c r="P244" s="552"/>
    </row>
    <row r="245" spans="2:16" ht="12.75">
      <c r="B245" s="552" t="s">
        <v>482</v>
      </c>
      <c r="C245" s="552"/>
      <c r="D245" s="552"/>
      <c r="E245" s="552"/>
      <c r="F245" s="552"/>
      <c r="G245" s="552"/>
      <c r="H245" s="552">
        <v>1</v>
      </c>
      <c r="I245" s="552"/>
      <c r="J245" s="552"/>
      <c r="K245" s="552"/>
      <c r="L245" s="552"/>
      <c r="M245" s="552"/>
      <c r="N245" s="552"/>
      <c r="O245" s="552"/>
      <c r="P245" s="552"/>
    </row>
    <row r="246" spans="2:16" ht="12.75">
      <c r="B246" s="552" t="s">
        <v>483</v>
      </c>
      <c r="C246" s="552"/>
      <c r="D246" s="552"/>
      <c r="E246" s="552"/>
      <c r="F246" s="552"/>
      <c r="G246" s="552"/>
      <c r="H246" s="552"/>
      <c r="I246" s="552"/>
      <c r="J246" s="552"/>
      <c r="K246" s="552"/>
      <c r="L246" s="552"/>
      <c r="M246" s="552"/>
      <c r="N246" s="552"/>
      <c r="O246" s="552"/>
      <c r="P246" s="552"/>
    </row>
    <row r="247" spans="2:16" ht="12.75">
      <c r="B247" s="552"/>
      <c r="C247" s="552"/>
      <c r="D247" s="552"/>
      <c r="E247" s="552"/>
      <c r="F247" s="552"/>
      <c r="G247" s="552"/>
      <c r="H247" s="552"/>
      <c r="I247" s="552"/>
      <c r="J247" s="552"/>
      <c r="K247" s="552"/>
      <c r="L247" s="552"/>
      <c r="M247" s="552"/>
      <c r="N247" s="552"/>
      <c r="O247" s="552"/>
      <c r="P247" s="552"/>
    </row>
    <row r="248" spans="2:16" ht="12.75">
      <c r="B248" s="552" t="s">
        <v>487</v>
      </c>
      <c r="C248" s="552"/>
      <c r="D248" s="552"/>
      <c r="E248" s="552"/>
      <c r="F248" s="552"/>
      <c r="G248" s="552"/>
      <c r="H248" s="552"/>
      <c r="I248" s="552"/>
      <c r="J248" s="552"/>
      <c r="K248" s="552"/>
      <c r="L248" s="552"/>
      <c r="M248" s="552"/>
      <c r="N248" s="552"/>
      <c r="O248" s="552"/>
      <c r="P248" s="552"/>
    </row>
    <row r="249" spans="2:16" ht="12.75">
      <c r="B249" s="552" t="s">
        <v>480</v>
      </c>
      <c r="C249" s="552">
        <f aca="true" t="shared" si="81" ref="C249:N249">COUNTIF($C106:$C181,C220)</f>
        <v>0</v>
      </c>
      <c r="D249" s="552">
        <f t="shared" si="81"/>
        <v>0</v>
      </c>
      <c r="E249" s="552">
        <f t="shared" si="81"/>
        <v>0</v>
      </c>
      <c r="F249" s="552">
        <f t="shared" si="81"/>
        <v>1</v>
      </c>
      <c r="G249" s="552">
        <f t="shared" si="81"/>
        <v>0</v>
      </c>
      <c r="H249" s="552">
        <f t="shared" si="81"/>
        <v>2</v>
      </c>
      <c r="I249" s="552">
        <f t="shared" si="81"/>
        <v>5</v>
      </c>
      <c r="J249" s="552">
        <f t="shared" si="81"/>
        <v>2</v>
      </c>
      <c r="K249" s="552">
        <f t="shared" si="81"/>
        <v>5</v>
      </c>
      <c r="L249" s="552">
        <f t="shared" si="81"/>
        <v>2</v>
      </c>
      <c r="M249" s="552">
        <f t="shared" si="81"/>
        <v>3</v>
      </c>
      <c r="N249" s="552">
        <f t="shared" si="81"/>
        <v>2</v>
      </c>
      <c r="O249" s="552"/>
      <c r="P249" s="552"/>
    </row>
    <row r="250" spans="2:16" ht="12.75">
      <c r="B250" s="552" t="s">
        <v>481</v>
      </c>
      <c r="C250" s="552">
        <f aca="true" t="shared" si="82" ref="C250:N250">COUNTIF($D106:$D181,C220)</f>
        <v>0</v>
      </c>
      <c r="D250" s="552">
        <f t="shared" si="82"/>
        <v>0</v>
      </c>
      <c r="E250" s="552">
        <f t="shared" si="82"/>
        <v>2</v>
      </c>
      <c r="F250" s="552">
        <f t="shared" si="82"/>
        <v>2</v>
      </c>
      <c r="G250" s="552">
        <f t="shared" si="82"/>
        <v>2</v>
      </c>
      <c r="H250" s="552">
        <f t="shared" si="82"/>
        <v>1</v>
      </c>
      <c r="I250" s="552">
        <f t="shared" si="82"/>
        <v>3</v>
      </c>
      <c r="J250" s="552">
        <f t="shared" si="82"/>
        <v>1</v>
      </c>
      <c r="K250" s="552">
        <f t="shared" si="82"/>
        <v>3</v>
      </c>
      <c r="L250" s="552">
        <f t="shared" si="82"/>
        <v>6</v>
      </c>
      <c r="M250" s="552">
        <f t="shared" si="82"/>
        <v>2</v>
      </c>
      <c r="N250" s="552">
        <f t="shared" si="82"/>
        <v>1</v>
      </c>
      <c r="O250" s="552"/>
      <c r="P250" s="552"/>
    </row>
    <row r="251" spans="2:16" ht="12.75">
      <c r="B251" s="552" t="s">
        <v>482</v>
      </c>
      <c r="C251" s="552">
        <f aca="true" t="shared" si="83" ref="C251:N251">COUNTIF($E106:$E181,C220)</f>
        <v>0</v>
      </c>
      <c r="D251" s="552">
        <f t="shared" si="83"/>
        <v>0</v>
      </c>
      <c r="E251" s="552">
        <f t="shared" si="83"/>
        <v>0</v>
      </c>
      <c r="F251" s="552">
        <f t="shared" si="83"/>
        <v>0</v>
      </c>
      <c r="G251" s="552">
        <f t="shared" si="83"/>
        <v>0</v>
      </c>
      <c r="H251" s="552">
        <f t="shared" si="83"/>
        <v>0</v>
      </c>
      <c r="I251" s="552">
        <f t="shared" si="83"/>
        <v>0</v>
      </c>
      <c r="J251" s="552">
        <f t="shared" si="83"/>
        <v>0</v>
      </c>
      <c r="K251" s="552">
        <f t="shared" si="83"/>
        <v>0</v>
      </c>
      <c r="L251" s="552">
        <f t="shared" si="83"/>
        <v>1</v>
      </c>
      <c r="M251" s="552">
        <f t="shared" si="83"/>
        <v>0</v>
      </c>
      <c r="N251" s="552">
        <f t="shared" si="83"/>
        <v>0</v>
      </c>
      <c r="O251" s="552"/>
      <c r="P251" s="552"/>
    </row>
    <row r="252" spans="2:16" ht="12.75">
      <c r="B252" s="552" t="s">
        <v>483</v>
      </c>
      <c r="C252" s="552">
        <f aca="true" t="shared" si="84" ref="C252:N252">COUNTIF($F106:$F181,C220)</f>
        <v>0</v>
      </c>
      <c r="D252" s="552">
        <f t="shared" si="84"/>
        <v>0</v>
      </c>
      <c r="E252" s="552">
        <f t="shared" si="84"/>
        <v>0</v>
      </c>
      <c r="F252" s="552">
        <f t="shared" si="84"/>
        <v>0</v>
      </c>
      <c r="G252" s="552">
        <f t="shared" si="84"/>
        <v>1</v>
      </c>
      <c r="H252" s="552">
        <f t="shared" si="84"/>
        <v>0</v>
      </c>
      <c r="I252" s="552">
        <f t="shared" si="84"/>
        <v>1</v>
      </c>
      <c r="J252" s="552">
        <f t="shared" si="84"/>
        <v>0</v>
      </c>
      <c r="K252" s="552">
        <f t="shared" si="84"/>
        <v>2</v>
      </c>
      <c r="L252" s="552">
        <f t="shared" si="84"/>
        <v>1</v>
      </c>
      <c r="M252" s="552">
        <f t="shared" si="84"/>
        <v>2</v>
      </c>
      <c r="N252" s="552">
        <f t="shared" si="84"/>
        <v>0</v>
      </c>
      <c r="O252" s="552"/>
      <c r="P252" s="552"/>
    </row>
    <row r="253" spans="2:16" ht="12.75">
      <c r="B253" s="552"/>
      <c r="C253" s="552"/>
      <c r="D253" s="552"/>
      <c r="E253" s="552"/>
      <c r="F253" s="552"/>
      <c r="G253" s="552"/>
      <c r="H253" s="552"/>
      <c r="I253" s="552"/>
      <c r="J253" s="552"/>
      <c r="K253" s="552"/>
      <c r="L253" s="552"/>
      <c r="M253" s="552"/>
      <c r="N253" s="552"/>
      <c r="O253" s="552"/>
      <c r="P253" s="552"/>
    </row>
    <row r="254" spans="2:16" ht="12.75">
      <c r="B254" s="552" t="s">
        <v>488</v>
      </c>
      <c r="C254" s="552"/>
      <c r="D254" s="552"/>
      <c r="E254" s="552">
        <v>1</v>
      </c>
      <c r="F254" s="552"/>
      <c r="G254" s="552"/>
      <c r="H254" s="552"/>
      <c r="I254" s="552"/>
      <c r="J254" s="552"/>
      <c r="K254" s="552">
        <v>1</v>
      </c>
      <c r="L254" s="552"/>
      <c r="M254" s="552"/>
      <c r="N254" s="552">
        <v>1</v>
      </c>
      <c r="O254" s="552"/>
      <c r="P254" s="552"/>
    </row>
    <row r="255" spans="2:16" ht="12.75">
      <c r="B255" s="552"/>
      <c r="C255" s="552"/>
      <c r="D255" s="552"/>
      <c r="E255" s="552"/>
      <c r="F255" s="552"/>
      <c r="G255" s="552"/>
      <c r="H255" s="552"/>
      <c r="I255" s="552"/>
      <c r="J255" s="552"/>
      <c r="K255" s="552"/>
      <c r="L255" s="552"/>
      <c r="M255" s="552"/>
      <c r="N255" s="552"/>
      <c r="O255" s="552"/>
      <c r="P255" s="552"/>
    </row>
    <row r="256" spans="2:16" ht="12.75">
      <c r="B256" s="552"/>
      <c r="C256" s="552"/>
      <c r="D256" s="552"/>
      <c r="E256" s="552"/>
      <c r="F256" s="552"/>
      <c r="G256" s="552"/>
      <c r="H256" s="552"/>
      <c r="I256" s="552"/>
      <c r="J256" s="552"/>
      <c r="K256" s="552"/>
      <c r="L256" s="552"/>
      <c r="M256" s="552"/>
      <c r="N256" s="552"/>
      <c r="O256" s="552"/>
      <c r="P256" s="552"/>
    </row>
    <row r="257" spans="2:16" ht="12.75">
      <c r="B257" s="552" t="s">
        <v>489</v>
      </c>
      <c r="C257" s="552"/>
      <c r="D257" s="552"/>
      <c r="E257" s="552"/>
      <c r="F257" s="552"/>
      <c r="G257" s="552"/>
      <c r="H257" s="552"/>
      <c r="I257" s="552"/>
      <c r="J257" s="552"/>
      <c r="K257" s="552"/>
      <c r="L257" s="552"/>
      <c r="M257" s="552"/>
      <c r="N257" s="552"/>
      <c r="O257" s="552"/>
      <c r="P257" s="552"/>
    </row>
    <row r="258" spans="2:16" ht="12.75">
      <c r="B258" s="552" t="s">
        <v>480</v>
      </c>
      <c r="C258" s="552" t="e">
        <f>C222+C228+C236+C243+C249</f>
        <v>#REF!</v>
      </c>
      <c r="D258" s="552" t="e">
        <f aca="true" t="shared" si="85" ref="D258:N258">D222+D228+D236+D243+D249</f>
        <v>#REF!</v>
      </c>
      <c r="E258" s="552" t="e">
        <f t="shared" si="85"/>
        <v>#REF!</v>
      </c>
      <c r="F258" s="552" t="e">
        <f>F222+F228+F236+F243+F249-1</f>
        <v>#REF!</v>
      </c>
      <c r="G258" s="552" t="e">
        <f t="shared" si="85"/>
        <v>#REF!</v>
      </c>
      <c r="H258" s="552" t="e">
        <f t="shared" si="85"/>
        <v>#REF!</v>
      </c>
      <c r="I258" s="552" t="e">
        <f t="shared" si="85"/>
        <v>#REF!</v>
      </c>
      <c r="J258" s="552" t="e">
        <f t="shared" si="85"/>
        <v>#REF!</v>
      </c>
      <c r="K258" s="552" t="e">
        <f t="shared" si="85"/>
        <v>#REF!</v>
      </c>
      <c r="L258" s="552" t="e">
        <f t="shared" si="85"/>
        <v>#REF!</v>
      </c>
      <c r="M258" s="552" t="e">
        <f t="shared" si="85"/>
        <v>#REF!</v>
      </c>
      <c r="N258" s="552" t="e">
        <f t="shared" si="85"/>
        <v>#REF!</v>
      </c>
      <c r="O258" s="552"/>
      <c r="P258" s="552"/>
    </row>
    <row r="259" spans="2:16" ht="12.75">
      <c r="B259" s="552" t="s">
        <v>481</v>
      </c>
      <c r="C259" s="552" t="e">
        <f>C223+C229+C237+C244+C250+C254</f>
        <v>#REF!</v>
      </c>
      <c r="D259" s="552" t="e">
        <f aca="true" t="shared" si="86" ref="D259:N259">D223+D229+D237+D244+D250+D254</f>
        <v>#REF!</v>
      </c>
      <c r="E259" s="552" t="e">
        <f t="shared" si="86"/>
        <v>#REF!</v>
      </c>
      <c r="F259" s="552" t="e">
        <f t="shared" si="86"/>
        <v>#REF!</v>
      </c>
      <c r="G259" s="552" t="e">
        <f t="shared" si="86"/>
        <v>#REF!</v>
      </c>
      <c r="H259" s="552" t="e">
        <f t="shared" si="86"/>
        <v>#REF!</v>
      </c>
      <c r="I259" s="552" t="e">
        <f t="shared" si="86"/>
        <v>#REF!</v>
      </c>
      <c r="J259" s="552" t="e">
        <f t="shared" si="86"/>
        <v>#REF!</v>
      </c>
      <c r="K259" s="552" t="e">
        <f t="shared" si="86"/>
        <v>#REF!</v>
      </c>
      <c r="L259" s="552" t="e">
        <f t="shared" si="86"/>
        <v>#REF!</v>
      </c>
      <c r="M259" s="552" t="e">
        <f t="shared" si="86"/>
        <v>#REF!</v>
      </c>
      <c r="N259" s="552" t="e">
        <f t="shared" si="86"/>
        <v>#REF!</v>
      </c>
      <c r="O259" s="552"/>
      <c r="P259" s="552"/>
    </row>
    <row r="260" spans="2:16" ht="12.75">
      <c r="B260" s="552" t="s">
        <v>482</v>
      </c>
      <c r="C260" s="552">
        <f>C224+C230+C238+C245+C251</f>
        <v>0</v>
      </c>
      <c r="D260" s="552"/>
      <c r="E260" s="552"/>
      <c r="F260" s="552"/>
      <c r="G260" s="552"/>
      <c r="H260" s="552"/>
      <c r="I260" s="552"/>
      <c r="J260" s="552"/>
      <c r="K260" s="552"/>
      <c r="L260" s="552"/>
      <c r="M260" s="552"/>
      <c r="N260" s="552"/>
      <c r="O260" s="552"/>
      <c r="P260" s="552"/>
    </row>
    <row r="261" spans="2:16" ht="12.75">
      <c r="B261" s="552" t="s">
        <v>483</v>
      </c>
      <c r="C261" s="552">
        <f>C225+C231+C239+C246+C252</f>
        <v>0</v>
      </c>
      <c r="D261" s="552"/>
      <c r="E261" s="552"/>
      <c r="F261" s="552"/>
      <c r="G261" s="552"/>
      <c r="H261" s="552"/>
      <c r="I261" s="552"/>
      <c r="J261" s="552"/>
      <c r="K261" s="552"/>
      <c r="L261" s="552"/>
      <c r="M261" s="552"/>
      <c r="N261" s="552"/>
      <c r="O261" s="552"/>
      <c r="P261" s="552"/>
    </row>
    <row r="262" spans="2:16" ht="12.75">
      <c r="B262" s="552"/>
      <c r="C262" s="552"/>
      <c r="D262" s="552"/>
      <c r="E262" s="552"/>
      <c r="F262" s="552"/>
      <c r="G262" s="552"/>
      <c r="H262" s="552"/>
      <c r="I262" s="552"/>
      <c r="J262" s="552"/>
      <c r="K262" s="552"/>
      <c r="L262" s="552"/>
      <c r="M262" s="552"/>
      <c r="N262" s="552"/>
      <c r="O262" s="552"/>
      <c r="P262" s="552"/>
    </row>
    <row r="263" spans="2:16" ht="12.75">
      <c r="B263" s="552"/>
      <c r="C263" s="552"/>
      <c r="D263" s="552"/>
      <c r="E263" s="552"/>
      <c r="F263" s="552"/>
      <c r="G263" s="552"/>
      <c r="H263" s="552"/>
      <c r="I263" s="552"/>
      <c r="J263" s="552"/>
      <c r="K263" s="552"/>
      <c r="L263" s="552"/>
      <c r="M263" s="552"/>
      <c r="N263" s="552"/>
      <c r="O263" s="552"/>
      <c r="P263" s="552"/>
    </row>
    <row r="264" spans="2:16" ht="12.75">
      <c r="B264" s="552"/>
      <c r="C264" s="552"/>
      <c r="D264" s="552"/>
      <c r="E264" s="552"/>
      <c r="F264" s="552"/>
      <c r="G264" s="552"/>
      <c r="H264" s="552"/>
      <c r="I264" s="552"/>
      <c r="J264" s="552"/>
      <c r="K264" s="552"/>
      <c r="L264" s="552"/>
      <c r="M264" s="552"/>
      <c r="N264" s="552"/>
      <c r="O264" s="552"/>
      <c r="P264" s="552"/>
    </row>
    <row r="265" spans="2:16" ht="12.75">
      <c r="B265" s="552"/>
      <c r="C265" s="552"/>
      <c r="D265" s="552"/>
      <c r="E265" s="552"/>
      <c r="F265" s="552"/>
      <c r="G265" s="552"/>
      <c r="H265" s="552"/>
      <c r="I265" s="552"/>
      <c r="J265" s="552"/>
      <c r="K265" s="552"/>
      <c r="L265" s="552"/>
      <c r="M265" s="552"/>
      <c r="N265" s="552"/>
      <c r="O265" s="552"/>
      <c r="P265" s="552"/>
    </row>
    <row r="266" spans="2:16" ht="12.75">
      <c r="B266" s="552"/>
      <c r="C266" s="552"/>
      <c r="D266" s="552"/>
      <c r="E266" s="552"/>
      <c r="F266" s="552"/>
      <c r="G266" s="552"/>
      <c r="H266" s="552"/>
      <c r="I266" s="552"/>
      <c r="J266" s="552"/>
      <c r="K266" s="552"/>
      <c r="L266" s="552"/>
      <c r="M266" s="552"/>
      <c r="N266" s="552"/>
      <c r="O266" s="552"/>
      <c r="P266" s="552"/>
    </row>
    <row r="267" spans="2:16" ht="12.75">
      <c r="B267" s="552"/>
      <c r="C267" s="552"/>
      <c r="D267" s="552"/>
      <c r="E267" s="552"/>
      <c r="F267" s="552"/>
      <c r="G267" s="552"/>
      <c r="H267" s="552"/>
      <c r="I267" s="552"/>
      <c r="J267" s="552"/>
      <c r="K267" s="552"/>
      <c r="L267" s="552"/>
      <c r="M267" s="552"/>
      <c r="N267" s="552"/>
      <c r="O267" s="552"/>
      <c r="P267" s="552"/>
    </row>
    <row r="268" spans="2:16" ht="12.75">
      <c r="B268" s="552"/>
      <c r="C268" s="552"/>
      <c r="D268" s="552"/>
      <c r="E268" s="552"/>
      <c r="F268" s="552"/>
      <c r="G268" s="552"/>
      <c r="H268" s="552"/>
      <c r="I268" s="552"/>
      <c r="J268" s="552"/>
      <c r="K268" s="552"/>
      <c r="L268" s="552"/>
      <c r="M268" s="552"/>
      <c r="N268" s="552"/>
      <c r="O268" s="552"/>
      <c r="P268" s="552"/>
    </row>
    <row r="269" spans="2:16" ht="12.75">
      <c r="B269" s="552"/>
      <c r="C269" s="552"/>
      <c r="D269" s="552"/>
      <c r="E269" s="552"/>
      <c r="F269" s="552"/>
      <c r="G269" s="552"/>
      <c r="H269" s="552"/>
      <c r="I269" s="552"/>
      <c r="J269" s="552"/>
      <c r="K269" s="552"/>
      <c r="L269" s="552"/>
      <c r="M269" s="552"/>
      <c r="N269" s="552"/>
      <c r="O269" s="552"/>
      <c r="P269" s="552"/>
    </row>
    <row r="270" spans="2:16" ht="12.75">
      <c r="B270" s="552"/>
      <c r="C270" s="552"/>
      <c r="D270" s="552"/>
      <c r="E270" s="552"/>
      <c r="F270" s="552"/>
      <c r="G270" s="552"/>
      <c r="H270" s="552"/>
      <c r="I270" s="552"/>
      <c r="J270" s="552"/>
      <c r="K270" s="552"/>
      <c r="L270" s="552"/>
      <c r="M270" s="552"/>
      <c r="N270" s="552"/>
      <c r="O270" s="552"/>
      <c r="P270" s="552"/>
    </row>
    <row r="271" spans="2:16" ht="12.75">
      <c r="B271" s="552"/>
      <c r="C271" s="552"/>
      <c r="D271" s="552"/>
      <c r="E271" s="552"/>
      <c r="F271" s="552"/>
      <c r="G271" s="552"/>
      <c r="H271" s="552"/>
      <c r="I271" s="552"/>
      <c r="J271" s="552"/>
      <c r="K271" s="552"/>
      <c r="L271" s="552"/>
      <c r="M271" s="552"/>
      <c r="N271" s="552"/>
      <c r="O271" s="552"/>
      <c r="P271" s="552"/>
    </row>
    <row r="272" spans="2:16" ht="12.75">
      <c r="B272" s="552"/>
      <c r="C272" s="552"/>
      <c r="D272" s="552"/>
      <c r="E272" s="552"/>
      <c r="F272" s="552"/>
      <c r="G272" s="552"/>
      <c r="H272" s="552"/>
      <c r="I272" s="552"/>
      <c r="J272" s="552"/>
      <c r="K272" s="552"/>
      <c r="L272" s="552"/>
      <c r="M272" s="552"/>
      <c r="N272" s="552"/>
      <c r="O272" s="552"/>
      <c r="P272" s="552"/>
    </row>
    <row r="273" spans="2:16" ht="12.75">
      <c r="B273" s="552"/>
      <c r="C273" s="552"/>
      <c r="D273" s="552"/>
      <c r="E273" s="552"/>
      <c r="F273" s="552"/>
      <c r="G273" s="552"/>
      <c r="H273" s="552"/>
      <c r="I273" s="552"/>
      <c r="J273" s="552"/>
      <c r="K273" s="552"/>
      <c r="L273" s="552"/>
      <c r="M273" s="552"/>
      <c r="N273" s="552"/>
      <c r="O273" s="552"/>
      <c r="P273" s="552"/>
    </row>
    <row r="274" spans="2:16" ht="12.75">
      <c r="B274" s="552"/>
      <c r="C274" s="552"/>
      <c r="D274" s="552"/>
      <c r="E274" s="552"/>
      <c r="F274" s="552"/>
      <c r="G274" s="552"/>
      <c r="H274" s="552"/>
      <c r="I274" s="552"/>
      <c r="J274" s="552"/>
      <c r="K274" s="552"/>
      <c r="L274" s="552"/>
      <c r="M274" s="552"/>
      <c r="N274" s="552"/>
      <c r="O274" s="552"/>
      <c r="P274" s="552"/>
    </row>
    <row r="275" spans="2:16" ht="12.75">
      <c r="B275" s="552"/>
      <c r="C275" s="552"/>
      <c r="D275" s="552"/>
      <c r="E275" s="552"/>
      <c r="F275" s="552"/>
      <c r="G275" s="552"/>
      <c r="H275" s="552"/>
      <c r="I275" s="552"/>
      <c r="J275" s="552"/>
      <c r="K275" s="552"/>
      <c r="L275" s="552"/>
      <c r="M275" s="552"/>
      <c r="N275" s="552"/>
      <c r="O275" s="552"/>
      <c r="P275" s="552"/>
    </row>
    <row r="276" spans="2:16" ht="12.75">
      <c r="B276" s="552"/>
      <c r="C276" s="552"/>
      <c r="D276" s="552"/>
      <c r="E276" s="552"/>
      <c r="F276" s="552"/>
      <c r="G276" s="552"/>
      <c r="H276" s="552"/>
      <c r="I276" s="552"/>
      <c r="J276" s="552"/>
      <c r="K276" s="552"/>
      <c r="L276" s="552"/>
      <c r="M276" s="552"/>
      <c r="N276" s="552"/>
      <c r="O276" s="552"/>
      <c r="P276" s="552"/>
    </row>
    <row r="277" spans="2:16" ht="12.75">
      <c r="B277" s="552"/>
      <c r="C277" s="552"/>
      <c r="D277" s="552"/>
      <c r="E277" s="552"/>
      <c r="F277" s="552"/>
      <c r="G277" s="552"/>
      <c r="H277" s="552"/>
      <c r="I277" s="552"/>
      <c r="J277" s="552"/>
      <c r="K277" s="552"/>
      <c r="L277" s="552"/>
      <c r="M277" s="552"/>
      <c r="N277" s="552"/>
      <c r="O277" s="552"/>
      <c r="P277" s="552"/>
    </row>
    <row r="278" spans="2:16" ht="12.75">
      <c r="B278" s="552"/>
      <c r="C278" s="552"/>
      <c r="D278" s="552"/>
      <c r="E278" s="552"/>
      <c r="F278" s="552"/>
      <c r="G278" s="552"/>
      <c r="H278" s="552"/>
      <c r="I278" s="552"/>
      <c r="J278" s="552"/>
      <c r="K278" s="552"/>
      <c r="L278" s="552"/>
      <c r="M278" s="552"/>
      <c r="N278" s="552"/>
      <c r="O278" s="552"/>
      <c r="P278" s="552"/>
    </row>
    <row r="279" spans="2:16" ht="12.75">
      <c r="B279" s="552"/>
      <c r="C279" s="552"/>
      <c r="D279" s="552"/>
      <c r="E279" s="552"/>
      <c r="F279" s="552"/>
      <c r="G279" s="552"/>
      <c r="H279" s="552"/>
      <c r="I279" s="552"/>
      <c r="J279" s="552"/>
      <c r="K279" s="552"/>
      <c r="L279" s="552"/>
      <c r="M279" s="552"/>
      <c r="N279" s="552"/>
      <c r="O279" s="552"/>
      <c r="P279" s="552"/>
    </row>
    <row r="280" spans="2:16" ht="12.75">
      <c r="B280" s="552"/>
      <c r="C280" s="552"/>
      <c r="D280" s="552"/>
      <c r="E280" s="552"/>
      <c r="F280" s="552"/>
      <c r="G280" s="552"/>
      <c r="H280" s="552"/>
      <c r="I280" s="552"/>
      <c r="J280" s="552"/>
      <c r="K280" s="552"/>
      <c r="L280" s="552"/>
      <c r="M280" s="552"/>
      <c r="N280" s="552"/>
      <c r="O280" s="552"/>
      <c r="P280" s="552"/>
    </row>
    <row r="281" spans="2:16" ht="12.75">
      <c r="B281" s="552"/>
      <c r="C281" s="552"/>
      <c r="D281" s="552"/>
      <c r="E281" s="552"/>
      <c r="F281" s="552"/>
      <c r="G281" s="552"/>
      <c r="H281" s="552"/>
      <c r="I281" s="552"/>
      <c r="J281" s="552"/>
      <c r="K281" s="552"/>
      <c r="L281" s="552"/>
      <c r="M281" s="552"/>
      <c r="N281" s="552"/>
      <c r="O281" s="552"/>
      <c r="P281" s="552"/>
    </row>
    <row r="282" spans="2:16" ht="12.75">
      <c r="B282" s="552"/>
      <c r="C282" s="552"/>
      <c r="D282" s="552"/>
      <c r="E282" s="552"/>
      <c r="F282" s="552"/>
      <c r="G282" s="552"/>
      <c r="H282" s="552"/>
      <c r="I282" s="552"/>
      <c r="J282" s="552"/>
      <c r="K282" s="552"/>
      <c r="L282" s="552"/>
      <c r="M282" s="552"/>
      <c r="N282" s="552"/>
      <c r="O282" s="552"/>
      <c r="P282" s="552"/>
    </row>
    <row r="283" spans="2:16" ht="12.75">
      <c r="B283" s="552"/>
      <c r="C283" s="552"/>
      <c r="D283" s="552"/>
      <c r="E283" s="552"/>
      <c r="F283" s="552"/>
      <c r="G283" s="552"/>
      <c r="H283" s="552"/>
      <c r="I283" s="552"/>
      <c r="J283" s="552"/>
      <c r="K283" s="552"/>
      <c r="L283" s="552"/>
      <c r="M283" s="552"/>
      <c r="N283" s="552"/>
      <c r="O283" s="552"/>
      <c r="P283" s="552"/>
    </row>
    <row r="284" spans="2:16" ht="12.75">
      <c r="B284" s="552"/>
      <c r="C284" s="552"/>
      <c r="D284" s="552"/>
      <c r="E284" s="552"/>
      <c r="F284" s="552"/>
      <c r="G284" s="552"/>
      <c r="H284" s="552"/>
      <c r="I284" s="552"/>
      <c r="J284" s="552"/>
      <c r="K284" s="552"/>
      <c r="L284" s="552"/>
      <c r="M284" s="552"/>
      <c r="N284" s="552"/>
      <c r="O284" s="552"/>
      <c r="P284" s="552"/>
    </row>
    <row r="285" spans="2:16" ht="12.75">
      <c r="B285" s="552"/>
      <c r="C285" s="552"/>
      <c r="D285" s="552"/>
      <c r="E285" s="552"/>
      <c r="F285" s="552"/>
      <c r="G285" s="552"/>
      <c r="H285" s="552"/>
      <c r="I285" s="552"/>
      <c r="J285" s="552"/>
      <c r="K285" s="552"/>
      <c r="L285" s="552"/>
      <c r="M285" s="552"/>
      <c r="N285" s="552"/>
      <c r="O285" s="552"/>
      <c r="P285" s="552"/>
    </row>
    <row r="286" spans="2:16" ht="12.75">
      <c r="B286" s="552"/>
      <c r="C286" s="552"/>
      <c r="D286" s="552"/>
      <c r="E286" s="552"/>
      <c r="F286" s="552"/>
      <c r="G286" s="552"/>
      <c r="H286" s="552"/>
      <c r="I286" s="552"/>
      <c r="J286" s="552"/>
      <c r="K286" s="552"/>
      <c r="L286" s="552"/>
      <c r="M286" s="552"/>
      <c r="N286" s="552"/>
      <c r="O286" s="552"/>
      <c r="P286" s="552"/>
    </row>
  </sheetData>
  <sheetProtection/>
  <mergeCells count="72">
    <mergeCell ref="BV178:BW178"/>
    <mergeCell ref="BV179:BW179"/>
    <mergeCell ref="BH2:BJ3"/>
    <mergeCell ref="BK2:BM3"/>
    <mergeCell ref="A73:Y73"/>
    <mergeCell ref="A75:B75"/>
    <mergeCell ref="A51:Y51"/>
    <mergeCell ref="A67:B67"/>
    <mergeCell ref="J5:J7"/>
    <mergeCell ref="A68:Y68"/>
    <mergeCell ref="D4:D7"/>
    <mergeCell ref="N2:Y2"/>
    <mergeCell ref="BB2:BD3"/>
    <mergeCell ref="Q3:S4"/>
    <mergeCell ref="N6:Y6"/>
    <mergeCell ref="E4:F4"/>
    <mergeCell ref="H3:H7"/>
    <mergeCell ref="BE2:BG3"/>
    <mergeCell ref="A1:Y1"/>
    <mergeCell ref="A2:A7"/>
    <mergeCell ref="B2:B7"/>
    <mergeCell ref="C2:F3"/>
    <mergeCell ref="G2:G7"/>
    <mergeCell ref="J4:L4"/>
    <mergeCell ref="I4:I7"/>
    <mergeCell ref="C4:C7"/>
    <mergeCell ref="H2:M2"/>
    <mergeCell ref="A105:Y105"/>
    <mergeCell ref="A76:F76"/>
    <mergeCell ref="A77:Y77"/>
    <mergeCell ref="W3:Y4"/>
    <mergeCell ref="K5:K7"/>
    <mergeCell ref="A72:F72"/>
    <mergeCell ref="E5:E7"/>
    <mergeCell ref="N3:P4"/>
    <mergeCell ref="A9:Y9"/>
    <mergeCell ref="F5:F7"/>
    <mergeCell ref="A104:Y104"/>
    <mergeCell ref="I3:L3"/>
    <mergeCell ref="M3:M7"/>
    <mergeCell ref="A103:B103"/>
    <mergeCell ref="A78:Y78"/>
    <mergeCell ref="L5:L7"/>
    <mergeCell ref="T3:V4"/>
    <mergeCell ref="A10:Y10"/>
    <mergeCell ref="A50:B50"/>
    <mergeCell ref="A79:Y79"/>
    <mergeCell ref="A184:M184"/>
    <mergeCell ref="A185:M185"/>
    <mergeCell ref="A181:F181"/>
    <mergeCell ref="A182:F182"/>
    <mergeCell ref="D202:F202"/>
    <mergeCell ref="H202:J202"/>
    <mergeCell ref="D201:F201"/>
    <mergeCell ref="H201:J201"/>
    <mergeCell ref="D204:F204"/>
    <mergeCell ref="N189:P189"/>
    <mergeCell ref="D203:F203"/>
    <mergeCell ref="H203:J203"/>
    <mergeCell ref="BE206:BG207"/>
    <mergeCell ref="T189:V189"/>
    <mergeCell ref="Q189:S189"/>
    <mergeCell ref="BH206:BJ207"/>
    <mergeCell ref="BK206:BM207"/>
    <mergeCell ref="A183:F183"/>
    <mergeCell ref="A186:M186"/>
    <mergeCell ref="A187:M187"/>
    <mergeCell ref="A189:M189"/>
    <mergeCell ref="A188:M188"/>
    <mergeCell ref="BB206:BD207"/>
    <mergeCell ref="W189:Y189"/>
    <mergeCell ref="H204:J204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2" r:id="rId1"/>
  <rowBreaks count="4" manualBreakCount="4">
    <brk id="50" max="24" man="1"/>
    <brk id="95" max="24" man="1"/>
    <brk id="135" max="24" man="1"/>
    <brk id="17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G278"/>
  <sheetViews>
    <sheetView view="pageBreakPreview" zoomScale="85" zoomScaleNormal="70" zoomScaleSheetLayoutView="85" zoomScalePageLayoutView="0" workbookViewId="0" topLeftCell="A208">
      <selection activeCell="E248" sqref="E248"/>
    </sheetView>
  </sheetViews>
  <sheetFormatPr defaultColWidth="9.00390625" defaultRowHeight="12.75"/>
  <cols>
    <col min="1" max="1" width="12.75390625" style="544" customWidth="1"/>
    <col min="2" max="2" width="39.25390625" style="544" customWidth="1"/>
    <col min="3" max="3" width="5.1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9.5" thickBot="1">
      <c r="A1" s="1874" t="s">
        <v>413</v>
      </c>
      <c r="B1" s="1875"/>
      <c r="C1" s="1875"/>
      <c r="D1" s="1875"/>
      <c r="E1" s="1875"/>
      <c r="F1" s="1875"/>
      <c r="G1" s="1875"/>
      <c r="H1" s="1875"/>
      <c r="I1" s="1875"/>
      <c r="J1" s="1875"/>
      <c r="K1" s="1875"/>
      <c r="L1" s="1875"/>
      <c r="M1" s="1875"/>
      <c r="N1" s="1875"/>
      <c r="O1" s="1875"/>
      <c r="P1" s="1875"/>
      <c r="Q1" s="1875"/>
      <c r="R1" s="1875"/>
      <c r="S1" s="1875"/>
      <c r="T1" s="1875"/>
      <c r="U1" s="1875"/>
      <c r="V1" s="1875"/>
      <c r="W1" s="1875"/>
      <c r="X1" s="1875"/>
      <c r="Y1" s="1876"/>
    </row>
    <row r="2" spans="1:48" ht="15.75" customHeight="1" thickBot="1">
      <c r="A2" s="1933" t="s">
        <v>27</v>
      </c>
      <c r="B2" s="1883" t="s">
        <v>124</v>
      </c>
      <c r="C2" s="1910" t="s">
        <v>116</v>
      </c>
      <c r="D2" s="1911"/>
      <c r="E2" s="1911"/>
      <c r="F2" s="1912"/>
      <c r="G2" s="1916" t="s">
        <v>133</v>
      </c>
      <c r="H2" s="1918" t="s">
        <v>125</v>
      </c>
      <c r="I2" s="1919"/>
      <c r="J2" s="1919"/>
      <c r="K2" s="1919"/>
      <c r="L2" s="1919"/>
      <c r="M2" s="1920"/>
      <c r="N2" s="1877" t="s">
        <v>123</v>
      </c>
      <c r="O2" s="1878"/>
      <c r="P2" s="1878"/>
      <c r="Q2" s="1878"/>
      <c r="R2" s="1878"/>
      <c r="S2" s="1878"/>
      <c r="T2" s="1878"/>
      <c r="U2" s="1878"/>
      <c r="V2" s="1878"/>
      <c r="W2" s="1878"/>
      <c r="X2" s="1878"/>
      <c r="Y2" s="1879"/>
      <c r="AV2" s="544" t="s">
        <v>459</v>
      </c>
    </row>
    <row r="3" spans="1:59" ht="15.75" customHeight="1">
      <c r="A3" s="1934"/>
      <c r="B3" s="1884"/>
      <c r="C3" s="1913"/>
      <c r="D3" s="1914"/>
      <c r="E3" s="1914"/>
      <c r="F3" s="1915"/>
      <c r="G3" s="1917"/>
      <c r="H3" s="1894" t="s">
        <v>126</v>
      </c>
      <c r="I3" s="1907" t="s">
        <v>131</v>
      </c>
      <c r="J3" s="1908"/>
      <c r="K3" s="1908"/>
      <c r="L3" s="1909"/>
      <c r="M3" s="1931" t="s">
        <v>130</v>
      </c>
      <c r="N3" s="1885" t="s">
        <v>29</v>
      </c>
      <c r="O3" s="1886"/>
      <c r="P3" s="1887"/>
      <c r="Q3" s="1885" t="s">
        <v>30</v>
      </c>
      <c r="R3" s="1900"/>
      <c r="S3" s="1901"/>
      <c r="T3" s="1885" t="s">
        <v>31</v>
      </c>
      <c r="U3" s="1900"/>
      <c r="V3" s="1901"/>
      <c r="W3" s="1885" t="s">
        <v>32</v>
      </c>
      <c r="X3" s="1900"/>
      <c r="Y3" s="1901"/>
      <c r="AV3" s="1885" t="s">
        <v>29</v>
      </c>
      <c r="AW3" s="1886"/>
      <c r="AX3" s="1887"/>
      <c r="AY3" s="1885" t="s">
        <v>30</v>
      </c>
      <c r="AZ3" s="1900"/>
      <c r="BA3" s="1901"/>
      <c r="BB3" s="1885" t="s">
        <v>31</v>
      </c>
      <c r="BC3" s="1900"/>
      <c r="BD3" s="1901"/>
      <c r="BE3" s="1885" t="s">
        <v>32</v>
      </c>
      <c r="BF3" s="1900"/>
      <c r="BG3" s="1901"/>
    </row>
    <row r="4" spans="1:59" ht="15.75" customHeight="1" thickBot="1">
      <c r="A4" s="1934"/>
      <c r="B4" s="1884"/>
      <c r="C4" s="1894" t="s">
        <v>117</v>
      </c>
      <c r="D4" s="1894" t="s">
        <v>118</v>
      </c>
      <c r="E4" s="1880" t="s">
        <v>119</v>
      </c>
      <c r="F4" s="1893"/>
      <c r="G4" s="1895"/>
      <c r="H4" s="1895"/>
      <c r="I4" s="1894" t="s">
        <v>127</v>
      </c>
      <c r="J4" s="1880" t="s">
        <v>132</v>
      </c>
      <c r="K4" s="1881"/>
      <c r="L4" s="1882"/>
      <c r="M4" s="1931"/>
      <c r="N4" s="1888"/>
      <c r="O4" s="1889"/>
      <c r="P4" s="1890"/>
      <c r="Q4" s="1902"/>
      <c r="R4" s="1903"/>
      <c r="S4" s="1904"/>
      <c r="T4" s="1902"/>
      <c r="U4" s="1903"/>
      <c r="V4" s="1904"/>
      <c r="W4" s="1902"/>
      <c r="X4" s="1903"/>
      <c r="Y4" s="1904"/>
      <c r="AV4" s="1888"/>
      <c r="AW4" s="1889"/>
      <c r="AX4" s="1890"/>
      <c r="AY4" s="1902"/>
      <c r="AZ4" s="1903"/>
      <c r="BA4" s="1904"/>
      <c r="BB4" s="1902"/>
      <c r="BC4" s="1903"/>
      <c r="BD4" s="1904"/>
      <c r="BE4" s="1902"/>
      <c r="BF4" s="1903"/>
      <c r="BG4" s="1904"/>
    </row>
    <row r="5" spans="1:59" ht="15.75">
      <c r="A5" s="1934"/>
      <c r="B5" s="1884"/>
      <c r="C5" s="1895"/>
      <c r="D5" s="1895"/>
      <c r="E5" s="1896" t="s">
        <v>120</v>
      </c>
      <c r="F5" s="1905" t="s">
        <v>121</v>
      </c>
      <c r="G5" s="1895"/>
      <c r="H5" s="1895"/>
      <c r="I5" s="1895"/>
      <c r="J5" s="1891" t="s">
        <v>28</v>
      </c>
      <c r="K5" s="1891" t="s">
        <v>128</v>
      </c>
      <c r="L5" s="1891" t="s">
        <v>129</v>
      </c>
      <c r="M5" s="1932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  <c r="AV5" s="168">
        <v>1</v>
      </c>
      <c r="AW5" s="168">
        <v>2</v>
      </c>
      <c r="AX5" s="168">
        <v>3</v>
      </c>
      <c r="AY5" s="168">
        <v>4</v>
      </c>
      <c r="AZ5" s="168">
        <v>5</v>
      </c>
      <c r="BA5" s="168">
        <v>6</v>
      </c>
      <c r="BB5" s="168">
        <v>7</v>
      </c>
      <c r="BC5" s="168">
        <v>8</v>
      </c>
      <c r="BD5" s="168">
        <v>9</v>
      </c>
      <c r="BE5" s="168">
        <v>10</v>
      </c>
      <c r="BF5" s="168">
        <v>11</v>
      </c>
      <c r="BG5" s="169">
        <v>12</v>
      </c>
    </row>
    <row r="6" spans="1:59" ht="15.75">
      <c r="A6" s="1934"/>
      <c r="B6" s="1884"/>
      <c r="C6" s="1895"/>
      <c r="D6" s="1895"/>
      <c r="E6" s="1897"/>
      <c r="F6" s="1906"/>
      <c r="G6" s="1895"/>
      <c r="H6" s="1895"/>
      <c r="I6" s="1895"/>
      <c r="J6" s="1892"/>
      <c r="K6" s="1892"/>
      <c r="L6" s="1892"/>
      <c r="M6" s="1932"/>
      <c r="N6" s="1928" t="s">
        <v>64</v>
      </c>
      <c r="O6" s="1929"/>
      <c r="P6" s="1929"/>
      <c r="Q6" s="1929"/>
      <c r="R6" s="1929"/>
      <c r="S6" s="1929"/>
      <c r="T6" s="1929"/>
      <c r="U6" s="1929"/>
      <c r="V6" s="1929"/>
      <c r="W6" s="1929"/>
      <c r="X6" s="1929"/>
      <c r="Y6" s="1930"/>
      <c r="AU6" s="544" t="s">
        <v>452</v>
      </c>
      <c r="AV6" s="544">
        <f>COUNTIF($C$11:$C$21,AV5)</f>
        <v>0</v>
      </c>
      <c r="AW6" s="544">
        <f>COUNTIF($C$11:$C$21,AW5)</f>
        <v>0</v>
      </c>
      <c r="AX6" s="544">
        <f>COUNTIF($C$11:$C$21,AX5)</f>
        <v>1</v>
      </c>
      <c r="AY6" s="544">
        <v>1</v>
      </c>
      <c r="AZ6" s="544">
        <f aca="true" t="shared" si="0" ref="AZ6:BG6">COUNTIF($C$11:$C$21,AZ5)</f>
        <v>1</v>
      </c>
      <c r="BA6" s="544">
        <f t="shared" si="0"/>
        <v>1</v>
      </c>
      <c r="BB6" s="544">
        <f t="shared" si="0"/>
        <v>0</v>
      </c>
      <c r="BC6" s="544">
        <f t="shared" si="0"/>
        <v>0</v>
      </c>
      <c r="BD6" s="544">
        <f t="shared" si="0"/>
        <v>0</v>
      </c>
      <c r="BE6" s="544">
        <f t="shared" si="0"/>
        <v>0</v>
      </c>
      <c r="BF6" s="544">
        <f t="shared" si="0"/>
        <v>0</v>
      </c>
      <c r="BG6" s="544">
        <f t="shared" si="0"/>
        <v>0</v>
      </c>
    </row>
    <row r="7" spans="1:59" ht="49.5" customHeight="1" thickBot="1">
      <c r="A7" s="1934"/>
      <c r="B7" s="1884"/>
      <c r="C7" s="1895"/>
      <c r="D7" s="1895"/>
      <c r="E7" s="1897"/>
      <c r="F7" s="1906"/>
      <c r="G7" s="1895"/>
      <c r="H7" s="1895"/>
      <c r="I7" s="1895"/>
      <c r="J7" s="1892"/>
      <c r="K7" s="1892"/>
      <c r="L7" s="1892"/>
      <c r="M7" s="1905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  <c r="AU7" s="544" t="s">
        <v>453</v>
      </c>
      <c r="AV7" s="544">
        <v>2</v>
      </c>
      <c r="AX7" s="544">
        <v>1</v>
      </c>
      <c r="AY7" s="544">
        <v>1</v>
      </c>
      <c r="BA7" s="544">
        <v>2</v>
      </c>
      <c r="BG7" s="544">
        <v>1</v>
      </c>
    </row>
    <row r="8" spans="1:25" s="126" customFormat="1" ht="16.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48" ht="16.5" thickBot="1">
      <c r="A9" s="1925" t="s">
        <v>203</v>
      </c>
      <c r="B9" s="1926"/>
      <c r="C9" s="1926"/>
      <c r="D9" s="1926"/>
      <c r="E9" s="1926"/>
      <c r="F9" s="1926"/>
      <c r="G9" s="1926"/>
      <c r="H9" s="1926"/>
      <c r="I9" s="1926"/>
      <c r="J9" s="1926"/>
      <c r="K9" s="1926"/>
      <c r="L9" s="1926"/>
      <c r="M9" s="1926"/>
      <c r="N9" s="1926"/>
      <c r="O9" s="1926"/>
      <c r="P9" s="1926"/>
      <c r="Q9" s="1926"/>
      <c r="R9" s="1926"/>
      <c r="S9" s="1926"/>
      <c r="T9" s="1926"/>
      <c r="U9" s="1926"/>
      <c r="V9" s="1926"/>
      <c r="W9" s="1926"/>
      <c r="X9" s="1926"/>
      <c r="Y9" s="1927"/>
      <c r="AV9" s="544" t="s">
        <v>460</v>
      </c>
    </row>
    <row r="10" spans="1:59" ht="20.25" thickBot="1">
      <c r="A10" s="1935" t="s">
        <v>122</v>
      </c>
      <c r="B10" s="1936"/>
      <c r="C10" s="1936"/>
      <c r="D10" s="1936"/>
      <c r="E10" s="1936"/>
      <c r="F10" s="1936"/>
      <c r="G10" s="1937"/>
      <c r="H10" s="1937"/>
      <c r="I10" s="1937"/>
      <c r="J10" s="1937"/>
      <c r="K10" s="1937"/>
      <c r="L10" s="1937"/>
      <c r="M10" s="1937"/>
      <c r="N10" s="1936"/>
      <c r="O10" s="1936"/>
      <c r="P10" s="1936"/>
      <c r="Q10" s="1936"/>
      <c r="R10" s="1936"/>
      <c r="S10" s="1936"/>
      <c r="T10" s="1936"/>
      <c r="U10" s="1936"/>
      <c r="V10" s="1936"/>
      <c r="W10" s="1936"/>
      <c r="X10" s="1936"/>
      <c r="Y10" s="1938"/>
      <c r="AV10" s="1885" t="s">
        <v>29</v>
      </c>
      <c r="AW10" s="1886"/>
      <c r="AX10" s="1887"/>
      <c r="AY10" s="1885" t="s">
        <v>30</v>
      </c>
      <c r="AZ10" s="1900"/>
      <c r="BA10" s="1901"/>
      <c r="BB10" s="1885" t="s">
        <v>31</v>
      </c>
      <c r="BC10" s="1900"/>
      <c r="BD10" s="1901"/>
      <c r="BE10" s="1885" t="s">
        <v>32</v>
      </c>
      <c r="BF10" s="1900"/>
      <c r="BG10" s="1901"/>
    </row>
    <row r="11" spans="1:59" ht="32.25" thickBot="1">
      <c r="A11" s="142" t="s">
        <v>134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1" ref="H11:M11">H12+H13+H14+H16</f>
        <v>195</v>
      </c>
      <c r="I11" s="709">
        <f t="shared" si="1"/>
        <v>82</v>
      </c>
      <c r="J11" s="709">
        <f t="shared" si="1"/>
        <v>0</v>
      </c>
      <c r="K11" s="709">
        <f t="shared" si="1"/>
        <v>0</v>
      </c>
      <c r="L11" s="709">
        <f t="shared" si="1"/>
        <v>82</v>
      </c>
      <c r="M11" s="710">
        <f t="shared" si="1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  <c r="AV11" s="1888"/>
      <c r="AW11" s="1889"/>
      <c r="AX11" s="1890"/>
      <c r="AY11" s="1902"/>
      <c r="AZ11" s="1903"/>
      <c r="BA11" s="1904"/>
      <c r="BB11" s="1902"/>
      <c r="BC11" s="1903"/>
      <c r="BD11" s="1904"/>
      <c r="BE11" s="1902"/>
      <c r="BF11" s="1903"/>
      <c r="BG11" s="1904"/>
    </row>
    <row r="12" spans="1:59" ht="31.5">
      <c r="A12" s="142" t="s">
        <v>139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2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3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  <c r="AV12" s="168">
        <v>1</v>
      </c>
      <c r="AW12" s="168">
        <v>2</v>
      </c>
      <c r="AX12" s="168">
        <v>3</v>
      </c>
      <c r="AY12" s="168">
        <v>4</v>
      </c>
      <c r="AZ12" s="168">
        <v>5</v>
      </c>
      <c r="BA12" s="168">
        <v>6</v>
      </c>
      <c r="BB12" s="168">
        <v>7</v>
      </c>
      <c r="BC12" s="168">
        <v>8</v>
      </c>
      <c r="BD12" s="168">
        <v>9</v>
      </c>
      <c r="BE12" s="168">
        <v>10</v>
      </c>
      <c r="BF12" s="168">
        <v>11</v>
      </c>
      <c r="BG12" s="169">
        <v>12</v>
      </c>
    </row>
    <row r="13" spans="1:53" ht="31.5">
      <c r="A13" s="142" t="s">
        <v>140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2"/>
        <v>45</v>
      </c>
      <c r="I13" s="11">
        <f aca="true" t="shared" si="4" ref="I13:I21">J13+K13+L13</f>
        <v>18</v>
      </c>
      <c r="J13" s="5"/>
      <c r="K13" s="5"/>
      <c r="L13" s="5">
        <v>18</v>
      </c>
      <c r="M13" s="47">
        <f t="shared" si="3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  <c r="AU13" s="544" t="s">
        <v>452</v>
      </c>
      <c r="AV13" s="544">
        <f aca="true" t="shared" si="5" ref="AV13:AX14">AV6</f>
        <v>0</v>
      </c>
      <c r="AW13" s="544">
        <f t="shared" si="5"/>
        <v>0</v>
      </c>
      <c r="AX13" s="544">
        <f t="shared" si="5"/>
        <v>1</v>
      </c>
      <c r="AY13" s="544">
        <v>2</v>
      </c>
      <c r="BA13" s="544">
        <f>BA6</f>
        <v>1</v>
      </c>
    </row>
    <row r="14" spans="1:59" ht="31.5">
      <c r="A14" s="142" t="s">
        <v>141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2"/>
        <v>45</v>
      </c>
      <c r="I14" s="11">
        <f t="shared" si="4"/>
        <v>18</v>
      </c>
      <c r="J14" s="5"/>
      <c r="K14" s="5"/>
      <c r="L14" s="5">
        <v>18</v>
      </c>
      <c r="M14" s="325">
        <f t="shared" si="3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  <c r="AU14" s="544" t="s">
        <v>453</v>
      </c>
      <c r="AV14" s="544">
        <f t="shared" si="5"/>
        <v>2</v>
      </c>
      <c r="AW14" s="544">
        <f t="shared" si="5"/>
        <v>0</v>
      </c>
      <c r="AX14" s="544">
        <f t="shared" si="5"/>
        <v>1</v>
      </c>
      <c r="AY14" s="544">
        <f>AY7</f>
        <v>1</v>
      </c>
      <c r="AZ14" s="544">
        <f aca="true" t="shared" si="6" ref="AZ14:BG14">AZ7</f>
        <v>0</v>
      </c>
      <c r="BA14" s="544">
        <f t="shared" si="6"/>
        <v>2</v>
      </c>
      <c r="BB14" s="544">
        <f t="shared" si="6"/>
        <v>0</v>
      </c>
      <c r="BC14" s="544">
        <f t="shared" si="6"/>
        <v>0</v>
      </c>
      <c r="BD14" s="544">
        <f t="shared" si="6"/>
        <v>0</v>
      </c>
      <c r="BE14" s="544">
        <f t="shared" si="6"/>
        <v>0</v>
      </c>
      <c r="BF14" s="544">
        <f t="shared" si="6"/>
        <v>0</v>
      </c>
      <c r="BG14" s="544">
        <f t="shared" si="6"/>
        <v>1</v>
      </c>
    </row>
    <row r="15" spans="1:25" ht="30">
      <c r="A15" s="545" t="s">
        <v>309</v>
      </c>
      <c r="B15" s="546" t="s">
        <v>310</v>
      </c>
      <c r="C15" s="547"/>
      <c r="D15" s="548" t="s">
        <v>326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311</v>
      </c>
      <c r="R15" s="547" t="s">
        <v>311</v>
      </c>
      <c r="S15" s="659" t="s">
        <v>311</v>
      </c>
      <c r="T15" s="654" t="s">
        <v>311</v>
      </c>
      <c r="U15" s="547" t="s">
        <v>311</v>
      </c>
      <c r="V15" s="659" t="s">
        <v>311</v>
      </c>
      <c r="W15" s="654" t="s">
        <v>311</v>
      </c>
      <c r="X15" s="547" t="s">
        <v>311</v>
      </c>
      <c r="Y15" s="659"/>
    </row>
    <row r="16" spans="1:26" s="552" customFormat="1" ht="30">
      <c r="A16" s="549" t="s">
        <v>321</v>
      </c>
      <c r="B16" s="550" t="s">
        <v>310</v>
      </c>
      <c r="C16" s="551"/>
      <c r="D16" s="313" t="s">
        <v>228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.75">
      <c r="A17" s="142" t="s">
        <v>135</v>
      </c>
      <c r="B17" s="553" t="s">
        <v>222</v>
      </c>
      <c r="C17" s="554">
        <v>6</v>
      </c>
      <c r="D17" s="554"/>
      <c r="E17" s="554"/>
      <c r="F17" s="555"/>
      <c r="G17" s="803">
        <v>3</v>
      </c>
      <c r="H17" s="556">
        <f t="shared" si="2"/>
        <v>90</v>
      </c>
      <c r="I17" s="557">
        <f t="shared" si="4"/>
        <v>45</v>
      </c>
      <c r="J17" s="558">
        <v>27</v>
      </c>
      <c r="K17" s="558"/>
      <c r="L17" s="558">
        <v>18</v>
      </c>
      <c r="M17" s="703">
        <f t="shared" si="3"/>
        <v>45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.75">
      <c r="A18" s="142" t="s">
        <v>136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2"/>
        <v>60</v>
      </c>
      <c r="I18" s="571">
        <v>30</v>
      </c>
      <c r="J18" s="572">
        <v>20</v>
      </c>
      <c r="K18" s="572"/>
      <c r="L18" s="572">
        <v>10</v>
      </c>
      <c r="M18" s="705">
        <f t="shared" si="3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7.25">
      <c r="A19" s="142" t="s">
        <v>322</v>
      </c>
      <c r="B19" s="567" t="s">
        <v>324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7.25">
      <c r="A20" s="142" t="s">
        <v>323</v>
      </c>
      <c r="B20" s="567" t="s">
        <v>325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6.5" thickBot="1">
      <c r="A21" s="142" t="s">
        <v>137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2"/>
        <v>90</v>
      </c>
      <c r="I21" s="68">
        <f t="shared" si="4"/>
        <v>45</v>
      </c>
      <c r="J21" s="69">
        <v>30</v>
      </c>
      <c r="K21" s="69"/>
      <c r="L21" s="69">
        <v>15</v>
      </c>
      <c r="M21" s="707">
        <f t="shared" si="3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6.5" thickBot="1">
      <c r="A22" s="1898" t="s">
        <v>37</v>
      </c>
      <c r="B22" s="1899"/>
      <c r="C22" s="83"/>
      <c r="D22" s="84"/>
      <c r="E22" s="84"/>
      <c r="F22" s="85"/>
      <c r="G22" s="86">
        <f>G11+G17+G18+G19+G21</f>
        <v>17.5</v>
      </c>
      <c r="H22" s="510">
        <f aca="true" t="shared" si="7" ref="H22:M22">H11+H17+H18+H19+H21</f>
        <v>525</v>
      </c>
      <c r="I22" s="510">
        <f t="shared" si="7"/>
        <v>232</v>
      </c>
      <c r="J22" s="510">
        <f t="shared" si="7"/>
        <v>77</v>
      </c>
      <c r="K22" s="510"/>
      <c r="L22" s="510">
        <f t="shared" si="7"/>
        <v>155</v>
      </c>
      <c r="M22" s="510">
        <f t="shared" si="7"/>
        <v>293</v>
      </c>
      <c r="N22" s="88">
        <f aca="true" t="shared" si="8" ref="N22:Y22">SUM(N11:N21)</f>
        <v>2</v>
      </c>
      <c r="O22" s="87">
        <f t="shared" si="8"/>
        <v>2</v>
      </c>
      <c r="P22" s="89">
        <f t="shared" si="8"/>
        <v>2</v>
      </c>
      <c r="Q22" s="88">
        <f t="shared" si="8"/>
        <v>5</v>
      </c>
      <c r="R22" s="87">
        <f t="shared" si="8"/>
        <v>3</v>
      </c>
      <c r="S22" s="89">
        <f t="shared" si="8"/>
        <v>8</v>
      </c>
      <c r="T22" s="88">
        <f t="shared" si="8"/>
        <v>0</v>
      </c>
      <c r="U22" s="87">
        <f t="shared" si="8"/>
        <v>0</v>
      </c>
      <c r="V22" s="89">
        <f t="shared" si="8"/>
        <v>0</v>
      </c>
      <c r="W22" s="88">
        <f t="shared" si="8"/>
        <v>0</v>
      </c>
      <c r="X22" s="87">
        <f t="shared" si="8"/>
        <v>0</v>
      </c>
      <c r="Y22" s="90">
        <f t="shared" si="8"/>
        <v>2</v>
      </c>
    </row>
    <row r="23" spans="1:25" ht="15.75">
      <c r="A23" s="687" t="s">
        <v>138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.75">
      <c r="A24" s="690" t="s">
        <v>142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9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10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.75">
      <c r="A25" s="690" t="s">
        <v>143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9"/>
        <v>60</v>
      </c>
      <c r="I25" s="259">
        <v>36</v>
      </c>
      <c r="J25" s="5"/>
      <c r="K25" s="5"/>
      <c r="L25" s="5">
        <v>36</v>
      </c>
      <c r="M25" s="31">
        <f t="shared" si="10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.75">
      <c r="A26" s="690" t="s">
        <v>144</v>
      </c>
      <c r="B26" s="29" t="s">
        <v>38</v>
      </c>
      <c r="C26" s="9"/>
      <c r="D26" s="35" t="s">
        <v>403</v>
      </c>
      <c r="E26" s="30"/>
      <c r="F26" s="691"/>
      <c r="G26" s="686">
        <v>2</v>
      </c>
      <c r="H26" s="258">
        <f t="shared" si="9"/>
        <v>60</v>
      </c>
      <c r="I26" s="259">
        <v>36</v>
      </c>
      <c r="J26" s="5"/>
      <c r="K26" s="5"/>
      <c r="L26" s="5">
        <v>36</v>
      </c>
      <c r="M26" s="31">
        <f t="shared" si="10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.75">
      <c r="A27" s="690" t="s">
        <v>145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9"/>
        <v>90</v>
      </c>
      <c r="I27" s="259">
        <v>60</v>
      </c>
      <c r="J27" s="5">
        <v>4</v>
      </c>
      <c r="K27" s="5"/>
      <c r="L27" s="5">
        <v>56</v>
      </c>
      <c r="M27" s="31">
        <f t="shared" si="10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.75">
      <c r="A28" s="690" t="s">
        <v>146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9"/>
        <v>45</v>
      </c>
      <c r="I28" s="259">
        <v>30</v>
      </c>
      <c r="J28" s="5"/>
      <c r="K28" s="5"/>
      <c r="L28" s="5">
        <v>30</v>
      </c>
      <c r="M28" s="31">
        <f t="shared" si="10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.75">
      <c r="A29" s="690" t="s">
        <v>147</v>
      </c>
      <c r="B29" s="696" t="s">
        <v>38</v>
      </c>
      <c r="C29" s="9"/>
      <c r="D29" s="35" t="s">
        <v>404</v>
      </c>
      <c r="E29" s="30"/>
      <c r="F29" s="691"/>
      <c r="G29" s="686">
        <v>1.5</v>
      </c>
      <c r="H29" s="258">
        <f t="shared" si="9"/>
        <v>45</v>
      </c>
      <c r="I29" s="259">
        <v>30</v>
      </c>
      <c r="J29" s="5"/>
      <c r="K29" s="5"/>
      <c r="L29" s="5">
        <v>30</v>
      </c>
      <c r="M29" s="31">
        <f t="shared" si="10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8" thickBot="1">
      <c r="A30" s="695" t="s">
        <v>148</v>
      </c>
      <c r="B30" s="697" t="s">
        <v>38</v>
      </c>
      <c r="C30" s="692"/>
      <c r="D30" s="693" t="s">
        <v>405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6.5" thickBot="1">
      <c r="A31" s="1940" t="s">
        <v>149</v>
      </c>
      <c r="B31" s="1941"/>
      <c r="C31" s="1941"/>
      <c r="D31" s="1941"/>
      <c r="E31" s="1941"/>
      <c r="F31" s="1942"/>
      <c r="G31" s="261">
        <f aca="true" t="shared" si="11" ref="G31:M31">SUM(G24:G30)</f>
        <v>13</v>
      </c>
      <c r="H31" s="262">
        <f t="shared" si="11"/>
        <v>390</v>
      </c>
      <c r="I31" s="262">
        <f t="shared" si="11"/>
        <v>252</v>
      </c>
      <c r="J31" s="262">
        <f t="shared" si="11"/>
        <v>12</v>
      </c>
      <c r="K31" s="262"/>
      <c r="L31" s="262">
        <f t="shared" si="11"/>
        <v>240</v>
      </c>
      <c r="M31" s="262">
        <f t="shared" si="11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12" ref="T31:Y31">T24</f>
        <v>0</v>
      </c>
      <c r="U31" s="138">
        <f t="shared" si="12"/>
        <v>0</v>
      </c>
      <c r="V31" s="138">
        <f t="shared" si="12"/>
        <v>0</v>
      </c>
      <c r="W31" s="138">
        <f t="shared" si="12"/>
        <v>0</v>
      </c>
      <c r="X31" s="138">
        <f t="shared" si="12"/>
        <v>0</v>
      </c>
      <c r="Y31" s="138">
        <f t="shared" si="12"/>
        <v>0</v>
      </c>
    </row>
    <row r="32" spans="1:25" ht="16.5" thickBot="1">
      <c r="A32" s="1943" t="s">
        <v>150</v>
      </c>
      <c r="B32" s="1944"/>
      <c r="C32" s="1944"/>
      <c r="D32" s="1944"/>
      <c r="E32" s="1944"/>
      <c r="F32" s="1945"/>
      <c r="G32" s="170">
        <f aca="true" t="shared" si="13" ref="G32:Y32">G22+G31</f>
        <v>30.5</v>
      </c>
      <c r="H32" s="263">
        <f t="shared" si="13"/>
        <v>915</v>
      </c>
      <c r="I32" s="263">
        <f t="shared" si="13"/>
        <v>484</v>
      </c>
      <c r="J32" s="263">
        <f t="shared" si="13"/>
        <v>89</v>
      </c>
      <c r="K32" s="263"/>
      <c r="L32" s="263">
        <f t="shared" si="13"/>
        <v>395</v>
      </c>
      <c r="M32" s="263">
        <f t="shared" si="13"/>
        <v>431</v>
      </c>
      <c r="N32" s="170">
        <f t="shared" si="13"/>
        <v>6</v>
      </c>
      <c r="O32" s="170">
        <f t="shared" si="13"/>
        <v>6</v>
      </c>
      <c r="P32" s="170">
        <f t="shared" si="13"/>
        <v>6</v>
      </c>
      <c r="Q32" s="170">
        <f t="shared" si="13"/>
        <v>9</v>
      </c>
      <c r="R32" s="170">
        <f t="shared" si="13"/>
        <v>7</v>
      </c>
      <c r="S32" s="170">
        <f t="shared" si="13"/>
        <v>12</v>
      </c>
      <c r="T32" s="170">
        <f t="shared" si="13"/>
        <v>0</v>
      </c>
      <c r="U32" s="170">
        <f t="shared" si="13"/>
        <v>0</v>
      </c>
      <c r="V32" s="170">
        <f t="shared" si="13"/>
        <v>0</v>
      </c>
      <c r="W32" s="170">
        <f t="shared" si="13"/>
        <v>0</v>
      </c>
      <c r="X32" s="170">
        <f t="shared" si="13"/>
        <v>0</v>
      </c>
      <c r="Y32" s="170">
        <f t="shared" si="13"/>
        <v>2</v>
      </c>
    </row>
    <row r="33" spans="1:25" ht="21" customHeight="1">
      <c r="A33" s="1946" t="s">
        <v>406</v>
      </c>
      <c r="B33" s="1946"/>
      <c r="C33" s="1947"/>
      <c r="D33" s="1947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1948"/>
      <c r="B34" s="1948"/>
      <c r="C34" s="1947"/>
      <c r="D34" s="1947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1921" t="s">
        <v>151</v>
      </c>
      <c r="B35" s="1922"/>
      <c r="C35" s="1922"/>
      <c r="D35" s="1922"/>
      <c r="E35" s="1923"/>
      <c r="F35" s="1923"/>
      <c r="G35" s="1923"/>
      <c r="H35" s="1923"/>
      <c r="I35" s="1923"/>
      <c r="J35" s="1923"/>
      <c r="K35" s="1923"/>
      <c r="L35" s="1923"/>
      <c r="M35" s="1923"/>
      <c r="N35" s="1923"/>
      <c r="O35" s="1923"/>
      <c r="P35" s="1923"/>
      <c r="Q35" s="1923"/>
      <c r="R35" s="1923"/>
      <c r="S35" s="1923"/>
      <c r="T35" s="1923"/>
      <c r="U35" s="1923"/>
      <c r="V35" s="1923"/>
      <c r="W35" s="1923"/>
      <c r="X35" s="1923"/>
      <c r="Y35" s="1924"/>
    </row>
    <row r="36" spans="1:25" s="552" customFormat="1" ht="23.25" customHeight="1">
      <c r="A36" s="486" t="s">
        <v>152</v>
      </c>
      <c r="B36" s="844" t="s">
        <v>390</v>
      </c>
      <c r="C36" s="845"/>
      <c r="D36" s="850">
        <v>1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153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65</v>
      </c>
      <c r="V37" s="191" t="s">
        <v>65</v>
      </c>
      <c r="W37" s="191" t="s">
        <v>65</v>
      </c>
      <c r="X37" s="191" t="s">
        <v>65</v>
      </c>
      <c r="Y37" s="191" t="s">
        <v>65</v>
      </c>
    </row>
    <row r="38" spans="1:25" s="552" customFormat="1" ht="42" customHeight="1" thickBot="1">
      <c r="A38" s="713" t="s">
        <v>154</v>
      </c>
      <c r="B38" s="265" t="s">
        <v>227</v>
      </c>
      <c r="C38" s="716"/>
      <c r="D38" s="275"/>
      <c r="E38" s="424"/>
      <c r="F38" s="424"/>
      <c r="G38" s="487">
        <f>G39+G40</f>
        <v>4</v>
      </c>
      <c r="H38" s="266">
        <f aca="true" t="shared" si="14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5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59" ht="31.5">
      <c r="A39" s="714" t="s">
        <v>156</v>
      </c>
      <c r="B39" s="280" t="s">
        <v>227</v>
      </c>
      <c r="C39" s="305"/>
      <c r="D39" s="16"/>
      <c r="E39" s="16"/>
      <c r="F39" s="16"/>
      <c r="G39" s="12">
        <v>1.5</v>
      </c>
      <c r="H39" s="16">
        <f t="shared" si="14"/>
        <v>45</v>
      </c>
      <c r="I39" s="27">
        <f aca="true" t="shared" si="16" ref="I39:I64">SUM(J39+K39+L39)</f>
        <v>27</v>
      </c>
      <c r="J39" s="43">
        <v>18</v>
      </c>
      <c r="K39" s="22">
        <v>9</v>
      </c>
      <c r="L39" s="22"/>
      <c r="M39" s="20">
        <f t="shared" si="15"/>
        <v>18</v>
      </c>
      <c r="N39" s="175" t="s">
        <v>65</v>
      </c>
      <c r="O39" s="172" t="s">
        <v>65</v>
      </c>
      <c r="P39" s="176" t="s">
        <v>65</v>
      </c>
      <c r="Q39" s="175" t="s">
        <v>65</v>
      </c>
      <c r="R39" s="172">
        <v>3</v>
      </c>
      <c r="S39" s="176" t="s">
        <v>65</v>
      </c>
      <c r="T39" s="175" t="s">
        <v>65</v>
      </c>
      <c r="U39" s="172" t="s">
        <v>65</v>
      </c>
      <c r="V39" s="176" t="s">
        <v>65</v>
      </c>
      <c r="W39" s="175" t="s">
        <v>65</v>
      </c>
      <c r="X39" s="172" t="s">
        <v>65</v>
      </c>
      <c r="Y39" s="176" t="s">
        <v>65</v>
      </c>
      <c r="AV39" s="1885" t="s">
        <v>29</v>
      </c>
      <c r="AW39" s="1886"/>
      <c r="AX39" s="1887"/>
      <c r="AY39" s="1885" t="s">
        <v>30</v>
      </c>
      <c r="AZ39" s="1900"/>
      <c r="BA39" s="1901"/>
      <c r="BB39" s="1885" t="s">
        <v>31</v>
      </c>
      <c r="BC39" s="1900"/>
      <c r="BD39" s="1901"/>
      <c r="BE39" s="1885" t="s">
        <v>32</v>
      </c>
      <c r="BF39" s="1900"/>
      <c r="BG39" s="1901"/>
    </row>
    <row r="40" spans="1:59" ht="32.25" thickBot="1">
      <c r="A40" s="713" t="s">
        <v>157</v>
      </c>
      <c r="B40" s="280" t="s">
        <v>227</v>
      </c>
      <c r="C40" s="305">
        <v>6</v>
      </c>
      <c r="D40" s="16"/>
      <c r="E40" s="16"/>
      <c r="F40" s="16"/>
      <c r="G40" s="12">
        <v>2.5</v>
      </c>
      <c r="H40" s="16">
        <f t="shared" si="14"/>
        <v>75</v>
      </c>
      <c r="I40" s="27">
        <f t="shared" si="16"/>
        <v>45</v>
      </c>
      <c r="J40" s="43">
        <v>27</v>
      </c>
      <c r="K40" s="22">
        <v>9</v>
      </c>
      <c r="L40" s="22">
        <v>9</v>
      </c>
      <c r="M40" s="20">
        <f t="shared" si="15"/>
        <v>30</v>
      </c>
      <c r="N40" s="175" t="s">
        <v>65</v>
      </c>
      <c r="O40" s="172" t="s">
        <v>65</v>
      </c>
      <c r="P40" s="176" t="s">
        <v>65</v>
      </c>
      <c r="Q40" s="175" t="s">
        <v>65</v>
      </c>
      <c r="R40" s="172" t="s">
        <v>65</v>
      </c>
      <c r="S40" s="182">
        <v>5</v>
      </c>
      <c r="T40" s="175" t="s">
        <v>65</v>
      </c>
      <c r="U40" s="172" t="s">
        <v>65</v>
      </c>
      <c r="V40" s="176" t="s">
        <v>65</v>
      </c>
      <c r="W40" s="175" t="s">
        <v>65</v>
      </c>
      <c r="X40" s="172" t="s">
        <v>65</v>
      </c>
      <c r="Y40" s="176" t="s">
        <v>65</v>
      </c>
      <c r="AV40" s="1888"/>
      <c r="AW40" s="1889"/>
      <c r="AX40" s="1890"/>
      <c r="AY40" s="1902"/>
      <c r="AZ40" s="1903"/>
      <c r="BA40" s="1904"/>
      <c r="BB40" s="1902"/>
      <c r="BC40" s="1903"/>
      <c r="BD40" s="1904"/>
      <c r="BE40" s="1902"/>
      <c r="BF40" s="1903"/>
      <c r="BG40" s="1904"/>
    </row>
    <row r="41" spans="1:59" ht="15.75">
      <c r="A41" s="714" t="s">
        <v>155</v>
      </c>
      <c r="B41" s="18" t="s">
        <v>225</v>
      </c>
      <c r="C41" s="305"/>
      <c r="D41" s="16"/>
      <c r="E41" s="16"/>
      <c r="F41" s="16"/>
      <c r="G41" s="41">
        <f>G42+G43+G44</f>
        <v>6.5</v>
      </c>
      <c r="H41" s="93">
        <f t="shared" si="14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5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  <c r="AV41" s="168">
        <v>1</v>
      </c>
      <c r="AW41" s="168">
        <v>2</v>
      </c>
      <c r="AX41" s="168">
        <v>3</v>
      </c>
      <c r="AY41" s="168">
        <v>4</v>
      </c>
      <c r="AZ41" s="168">
        <v>5</v>
      </c>
      <c r="BA41" s="168">
        <v>6</v>
      </c>
      <c r="BB41" s="168">
        <v>7</v>
      </c>
      <c r="BC41" s="168">
        <v>8</v>
      </c>
      <c r="BD41" s="168">
        <v>9</v>
      </c>
      <c r="BE41" s="168">
        <v>10</v>
      </c>
      <c r="BF41" s="168">
        <v>11</v>
      </c>
      <c r="BG41" s="169">
        <v>12</v>
      </c>
    </row>
    <row r="42" spans="1:59" ht="15.75">
      <c r="A42" s="714" t="s">
        <v>159</v>
      </c>
      <c r="B42" s="280" t="s">
        <v>225</v>
      </c>
      <c r="C42" s="305"/>
      <c r="D42" s="16">
        <v>1</v>
      </c>
      <c r="E42" s="17"/>
      <c r="F42" s="17"/>
      <c r="G42" s="12">
        <v>3</v>
      </c>
      <c r="H42" s="16">
        <f t="shared" si="14"/>
        <v>90</v>
      </c>
      <c r="I42" s="27">
        <v>45</v>
      </c>
      <c r="J42" s="43">
        <v>15</v>
      </c>
      <c r="K42" s="22">
        <v>30</v>
      </c>
      <c r="L42" s="22"/>
      <c r="M42" s="20">
        <f t="shared" si="15"/>
        <v>45</v>
      </c>
      <c r="N42" s="175">
        <f>I42/15</f>
        <v>3</v>
      </c>
      <c r="O42" s="172" t="s">
        <v>65</v>
      </c>
      <c r="P42" s="176" t="s">
        <v>65</v>
      </c>
      <c r="Q42" s="175" t="s">
        <v>65</v>
      </c>
      <c r="R42" s="172" t="s">
        <v>65</v>
      </c>
      <c r="S42" s="176" t="s">
        <v>65</v>
      </c>
      <c r="T42" s="175" t="s">
        <v>65</v>
      </c>
      <c r="U42" s="172" t="s">
        <v>65</v>
      </c>
      <c r="V42" s="176" t="s">
        <v>65</v>
      </c>
      <c r="W42" s="175" t="s">
        <v>65</v>
      </c>
      <c r="X42" s="172" t="s">
        <v>65</v>
      </c>
      <c r="Y42" s="176" t="s">
        <v>65</v>
      </c>
      <c r="AU42" s="544" t="s">
        <v>452</v>
      </c>
      <c r="AV42" s="544">
        <f>COUNTIF($C$36:$C$64,AV$5)</f>
        <v>2</v>
      </c>
      <c r="AW42" s="544">
        <f aca="true" t="shared" si="17" ref="AW42:BG42">COUNTIF($C$36:$C$64,AW$5)</f>
        <v>1</v>
      </c>
      <c r="AX42" s="544">
        <f t="shared" si="17"/>
        <v>2</v>
      </c>
      <c r="AY42" s="544">
        <f t="shared" si="17"/>
        <v>2</v>
      </c>
      <c r="AZ42" s="544">
        <f t="shared" si="17"/>
        <v>0</v>
      </c>
      <c r="BA42" s="544">
        <f t="shared" si="17"/>
        <v>1</v>
      </c>
      <c r="BB42" s="544">
        <f t="shared" si="17"/>
        <v>0</v>
      </c>
      <c r="BC42" s="544">
        <f t="shared" si="17"/>
        <v>0</v>
      </c>
      <c r="BD42" s="544">
        <f t="shared" si="17"/>
        <v>0</v>
      </c>
      <c r="BE42" s="544">
        <f t="shared" si="17"/>
        <v>1</v>
      </c>
      <c r="BF42" s="544">
        <f t="shared" si="17"/>
        <v>1</v>
      </c>
      <c r="BG42" s="544">
        <f t="shared" si="17"/>
        <v>0</v>
      </c>
    </row>
    <row r="43" spans="1:59" ht="15.75">
      <c r="A43" s="714" t="s">
        <v>160</v>
      </c>
      <c r="B43" s="280" t="s">
        <v>225</v>
      </c>
      <c r="C43" s="305"/>
      <c r="D43" s="16"/>
      <c r="E43" s="17"/>
      <c r="F43" s="17"/>
      <c r="G43" s="12">
        <v>1.5</v>
      </c>
      <c r="H43" s="16">
        <f t="shared" si="14"/>
        <v>45</v>
      </c>
      <c r="I43" s="27">
        <f t="shared" si="16"/>
        <v>27</v>
      </c>
      <c r="J43" s="43">
        <v>9</v>
      </c>
      <c r="K43" s="22">
        <v>18</v>
      </c>
      <c r="L43" s="22"/>
      <c r="M43" s="20">
        <f t="shared" si="15"/>
        <v>18</v>
      </c>
      <c r="N43" s="175" t="s">
        <v>65</v>
      </c>
      <c r="O43" s="172">
        <f>I43/9</f>
        <v>3</v>
      </c>
      <c r="P43" s="176" t="s">
        <v>65</v>
      </c>
      <c r="Q43" s="175" t="s">
        <v>65</v>
      </c>
      <c r="R43" s="172" t="s">
        <v>65</v>
      </c>
      <c r="S43" s="176" t="s">
        <v>65</v>
      </c>
      <c r="T43" s="175" t="s">
        <v>65</v>
      </c>
      <c r="U43" s="172" t="s">
        <v>65</v>
      </c>
      <c r="V43" s="176" t="s">
        <v>65</v>
      </c>
      <c r="W43" s="175" t="s">
        <v>65</v>
      </c>
      <c r="X43" s="172" t="s">
        <v>65</v>
      </c>
      <c r="Y43" s="176" t="s">
        <v>65</v>
      </c>
      <c r="AU43" s="1263" t="s">
        <v>453</v>
      </c>
      <c r="AV43" s="544">
        <f>COUNTIF($D$36:$D$64,AV$5)</f>
        <v>4</v>
      </c>
      <c r="AW43" s="544">
        <f>COUNTIF($D$36:$D$64,AW$5)</f>
        <v>1</v>
      </c>
      <c r="AX43" s="544">
        <f>COUNTIF($D$36:$D$64,AX$5)+1</f>
        <v>2</v>
      </c>
      <c r="AY43" s="544">
        <f aca="true" t="shared" si="18" ref="AY43:BG43">COUNTIF($D$36:$D$64,AY$5)</f>
        <v>0</v>
      </c>
      <c r="AZ43" s="544">
        <f t="shared" si="18"/>
        <v>1</v>
      </c>
      <c r="BA43" s="544">
        <f t="shared" si="18"/>
        <v>0</v>
      </c>
      <c r="BB43" s="544">
        <f t="shared" si="18"/>
        <v>0</v>
      </c>
      <c r="BC43" s="544">
        <f t="shared" si="18"/>
        <v>0</v>
      </c>
      <c r="BD43" s="544">
        <f t="shared" si="18"/>
        <v>0</v>
      </c>
      <c r="BE43" s="544">
        <f t="shared" si="18"/>
        <v>0</v>
      </c>
      <c r="BF43" s="544">
        <f t="shared" si="18"/>
        <v>1</v>
      </c>
      <c r="BG43" s="544">
        <f t="shared" si="18"/>
        <v>1</v>
      </c>
    </row>
    <row r="44" spans="1:25" ht="15.75">
      <c r="A44" s="714" t="s">
        <v>161</v>
      </c>
      <c r="B44" s="280" t="s">
        <v>225</v>
      </c>
      <c r="C44" s="305">
        <v>3</v>
      </c>
      <c r="D44" s="16"/>
      <c r="E44" s="16"/>
      <c r="F44" s="16"/>
      <c r="G44" s="12">
        <v>2</v>
      </c>
      <c r="H44" s="16">
        <f t="shared" si="14"/>
        <v>60</v>
      </c>
      <c r="I44" s="27">
        <f t="shared" si="16"/>
        <v>27</v>
      </c>
      <c r="J44" s="43">
        <v>9</v>
      </c>
      <c r="K44" s="22">
        <v>18</v>
      </c>
      <c r="L44" s="22"/>
      <c r="M44" s="20">
        <f t="shared" si="15"/>
        <v>33</v>
      </c>
      <c r="N44" s="175" t="s">
        <v>65</v>
      </c>
      <c r="O44" s="172" t="s">
        <v>65</v>
      </c>
      <c r="P44" s="176">
        <f>I44/9</f>
        <v>3</v>
      </c>
      <c r="Q44" s="175" t="s">
        <v>65</v>
      </c>
      <c r="R44" s="172" t="s">
        <v>65</v>
      </c>
      <c r="S44" s="176" t="s">
        <v>65</v>
      </c>
      <c r="T44" s="175" t="s">
        <v>65</v>
      </c>
      <c r="U44" s="172" t="s">
        <v>65</v>
      </c>
      <c r="V44" s="176" t="s">
        <v>65</v>
      </c>
      <c r="W44" s="175" t="s">
        <v>65</v>
      </c>
      <c r="X44" s="172" t="s">
        <v>65</v>
      </c>
      <c r="Y44" s="176" t="s">
        <v>65</v>
      </c>
    </row>
    <row r="45" spans="1:25" ht="15.75">
      <c r="A45" s="715" t="s">
        <v>158</v>
      </c>
      <c r="B45" s="18" t="s">
        <v>308</v>
      </c>
      <c r="C45" s="717"/>
      <c r="D45" s="97"/>
      <c r="E45" s="97"/>
      <c r="F45" s="97"/>
      <c r="G45" s="28">
        <f>G46+G47+G48+G49</f>
        <v>16</v>
      </c>
      <c r="H45" s="93">
        <f t="shared" si="14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.75">
      <c r="A46" s="715" t="s">
        <v>391</v>
      </c>
      <c r="B46" s="280" t="s">
        <v>308</v>
      </c>
      <c r="C46" s="305"/>
      <c r="D46" s="16">
        <v>1</v>
      </c>
      <c r="E46" s="17"/>
      <c r="F46" s="17"/>
      <c r="G46" s="12">
        <v>5.5</v>
      </c>
      <c r="H46" s="16">
        <f t="shared" si="14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9" ref="M46:M51">H46-I46</f>
        <v>75</v>
      </c>
      <c r="N46" s="175">
        <v>6</v>
      </c>
      <c r="O46" s="172" t="s">
        <v>65</v>
      </c>
      <c r="P46" s="176" t="s">
        <v>65</v>
      </c>
      <c r="Q46" s="175" t="s">
        <v>65</v>
      </c>
      <c r="R46" s="172" t="s">
        <v>65</v>
      </c>
      <c r="S46" s="176" t="s">
        <v>65</v>
      </c>
      <c r="T46" s="175" t="s">
        <v>65</v>
      </c>
      <c r="U46" s="172" t="s">
        <v>65</v>
      </c>
      <c r="V46" s="176" t="s">
        <v>65</v>
      </c>
      <c r="W46" s="175" t="s">
        <v>65</v>
      </c>
      <c r="X46" s="172" t="s">
        <v>65</v>
      </c>
      <c r="Y46" s="176" t="s">
        <v>65</v>
      </c>
    </row>
    <row r="47" spans="1:25" ht="15.75">
      <c r="A47" s="715" t="s">
        <v>392</v>
      </c>
      <c r="B47" s="280" t="s">
        <v>308</v>
      </c>
      <c r="C47" s="305">
        <v>2</v>
      </c>
      <c r="D47" s="16"/>
      <c r="E47" s="17"/>
      <c r="F47" s="17"/>
      <c r="G47" s="12">
        <v>3.5</v>
      </c>
      <c r="H47" s="16">
        <f t="shared" si="14"/>
        <v>105</v>
      </c>
      <c r="I47" s="27">
        <f t="shared" si="16"/>
        <v>54</v>
      </c>
      <c r="J47" s="43">
        <v>27</v>
      </c>
      <c r="K47" s="22"/>
      <c r="L47" s="22">
        <v>27</v>
      </c>
      <c r="M47" s="20">
        <f t="shared" si="19"/>
        <v>51</v>
      </c>
      <c r="N47" s="175" t="s">
        <v>65</v>
      </c>
      <c r="O47" s="172">
        <f>I47/9</f>
        <v>6</v>
      </c>
      <c r="P47" s="176" t="s">
        <v>65</v>
      </c>
      <c r="Q47" s="175" t="s">
        <v>65</v>
      </c>
      <c r="R47" s="172" t="s">
        <v>65</v>
      </c>
      <c r="S47" s="176" t="s">
        <v>65</v>
      </c>
      <c r="T47" s="175" t="s">
        <v>65</v>
      </c>
      <c r="U47" s="172" t="s">
        <v>65</v>
      </c>
      <c r="V47" s="176" t="s">
        <v>65</v>
      </c>
      <c r="W47" s="175" t="s">
        <v>65</v>
      </c>
      <c r="X47" s="172" t="s">
        <v>65</v>
      </c>
      <c r="Y47" s="176" t="s">
        <v>65</v>
      </c>
    </row>
    <row r="48" spans="1:25" ht="15.75">
      <c r="A48" s="715" t="s">
        <v>393</v>
      </c>
      <c r="B48" s="280" t="s">
        <v>308</v>
      </c>
      <c r="C48" s="305"/>
      <c r="D48" s="16">
        <v>3</v>
      </c>
      <c r="E48" s="16"/>
      <c r="F48" s="16"/>
      <c r="G48" s="12">
        <v>3.5</v>
      </c>
      <c r="H48" s="16">
        <f t="shared" si="14"/>
        <v>105</v>
      </c>
      <c r="I48" s="27">
        <f t="shared" si="16"/>
        <v>54</v>
      </c>
      <c r="J48" s="43">
        <v>27</v>
      </c>
      <c r="K48" s="22"/>
      <c r="L48" s="22">
        <v>27</v>
      </c>
      <c r="M48" s="20">
        <f t="shared" si="19"/>
        <v>51</v>
      </c>
      <c r="N48" s="175" t="s">
        <v>65</v>
      </c>
      <c r="O48" s="172" t="s">
        <v>65</v>
      </c>
      <c r="P48" s="176">
        <f>I48/9</f>
        <v>6</v>
      </c>
      <c r="Q48" s="175" t="s">
        <v>65</v>
      </c>
      <c r="R48" s="172" t="s">
        <v>65</v>
      </c>
      <c r="S48" s="176" t="s">
        <v>65</v>
      </c>
      <c r="T48" s="175" t="s">
        <v>65</v>
      </c>
      <c r="U48" s="172" t="s">
        <v>65</v>
      </c>
      <c r="V48" s="176" t="s">
        <v>65</v>
      </c>
      <c r="W48" s="175" t="s">
        <v>65</v>
      </c>
      <c r="X48" s="172" t="s">
        <v>65</v>
      </c>
      <c r="Y48" s="176" t="s">
        <v>65</v>
      </c>
    </row>
    <row r="49" spans="1:25" ht="15.75">
      <c r="A49" s="715" t="s">
        <v>394</v>
      </c>
      <c r="B49" s="280" t="s">
        <v>308</v>
      </c>
      <c r="C49" s="1262">
        <v>4</v>
      </c>
      <c r="D49" s="92"/>
      <c r="E49" s="16"/>
      <c r="F49" s="16"/>
      <c r="G49" s="807">
        <v>3.5</v>
      </c>
      <c r="H49" s="16">
        <f t="shared" si="14"/>
        <v>105</v>
      </c>
      <c r="I49" s="27">
        <f t="shared" si="16"/>
        <v>60</v>
      </c>
      <c r="J49" s="43">
        <v>30</v>
      </c>
      <c r="K49" s="22">
        <v>15</v>
      </c>
      <c r="L49" s="22">
        <v>15</v>
      </c>
      <c r="M49" s="20">
        <f t="shared" si="19"/>
        <v>45</v>
      </c>
      <c r="N49" s="175" t="s">
        <v>65</v>
      </c>
      <c r="O49" s="172" t="s">
        <v>65</v>
      </c>
      <c r="P49" s="176" t="s">
        <v>65</v>
      </c>
      <c r="Q49" s="175">
        <f>I49/15</f>
        <v>4</v>
      </c>
      <c r="R49" s="191" t="s">
        <v>65</v>
      </c>
      <c r="S49" s="192" t="s">
        <v>65</v>
      </c>
      <c r="T49" s="193" t="s">
        <v>65</v>
      </c>
      <c r="U49" s="191" t="s">
        <v>65</v>
      </c>
      <c r="V49" s="192" t="s">
        <v>65</v>
      </c>
      <c r="W49" s="193" t="s">
        <v>65</v>
      </c>
      <c r="X49" s="191" t="s">
        <v>65</v>
      </c>
      <c r="Y49" s="192" t="s">
        <v>65</v>
      </c>
    </row>
    <row r="50" spans="1:25" ht="15.75">
      <c r="A50" s="91" t="s">
        <v>162</v>
      </c>
      <c r="B50" s="516" t="s">
        <v>68</v>
      </c>
      <c r="C50" s="92"/>
      <c r="D50" s="22">
        <v>11</v>
      </c>
      <c r="E50" s="16"/>
      <c r="F50" s="16"/>
      <c r="G50" s="12">
        <v>3</v>
      </c>
      <c r="H50" s="16">
        <f t="shared" si="14"/>
        <v>90</v>
      </c>
      <c r="I50" s="27">
        <v>30</v>
      </c>
      <c r="J50" s="43">
        <v>20</v>
      </c>
      <c r="K50" s="22">
        <v>10</v>
      </c>
      <c r="L50" s="22"/>
      <c r="M50" s="20">
        <f t="shared" si="19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1.5">
      <c r="A51" s="91" t="s">
        <v>163</v>
      </c>
      <c r="B51" s="18" t="s">
        <v>60</v>
      </c>
      <c r="C51" s="22"/>
      <c r="D51" s="22">
        <v>12</v>
      </c>
      <c r="E51" s="16"/>
      <c r="F51" s="16"/>
      <c r="G51" s="28">
        <v>3</v>
      </c>
      <c r="H51" s="93">
        <f t="shared" si="14"/>
        <v>90</v>
      </c>
      <c r="I51" s="93">
        <v>30</v>
      </c>
      <c r="J51" s="98">
        <v>20</v>
      </c>
      <c r="K51" s="102"/>
      <c r="L51" s="102">
        <v>10</v>
      </c>
      <c r="M51" s="95">
        <f t="shared" si="19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.75">
      <c r="A52" s="91" t="s">
        <v>164</v>
      </c>
      <c r="B52" s="18" t="s">
        <v>79</v>
      </c>
      <c r="C52" s="16"/>
      <c r="D52" s="16"/>
      <c r="E52" s="16"/>
      <c r="F52" s="16"/>
      <c r="G52" s="191">
        <f>G53+G54+G55</f>
        <v>6.5</v>
      </c>
      <c r="H52" s="93">
        <f t="shared" si="14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.75">
      <c r="A53" s="91" t="s">
        <v>395</v>
      </c>
      <c r="B53" s="18" t="s">
        <v>79</v>
      </c>
      <c r="C53" s="16">
        <v>1</v>
      </c>
      <c r="D53" s="16"/>
      <c r="E53" s="16"/>
      <c r="F53" s="16"/>
      <c r="G53" s="807">
        <v>3.5</v>
      </c>
      <c r="H53" s="93">
        <f t="shared" si="14"/>
        <v>105</v>
      </c>
      <c r="I53" s="27">
        <f t="shared" si="16"/>
        <v>60</v>
      </c>
      <c r="J53" s="43">
        <v>30</v>
      </c>
      <c r="K53" s="22"/>
      <c r="L53" s="22">
        <v>30</v>
      </c>
      <c r="M53" s="101">
        <f aca="true" t="shared" si="20" ref="M53:M59">H53-I53</f>
        <v>45</v>
      </c>
      <c r="N53" s="175">
        <f>I53/15</f>
        <v>4</v>
      </c>
      <c r="O53" s="172" t="s">
        <v>65</v>
      </c>
      <c r="P53" s="176" t="s">
        <v>65</v>
      </c>
      <c r="Q53" s="175" t="s">
        <v>65</v>
      </c>
      <c r="R53" s="172" t="s">
        <v>65</v>
      </c>
      <c r="S53" s="176" t="s">
        <v>65</v>
      </c>
      <c r="T53" s="175" t="s">
        <v>65</v>
      </c>
      <c r="U53" s="172" t="s">
        <v>65</v>
      </c>
      <c r="V53" s="176" t="s">
        <v>65</v>
      </c>
      <c r="W53" s="175" t="s">
        <v>65</v>
      </c>
      <c r="X53" s="172" t="s">
        <v>65</v>
      </c>
      <c r="Y53" s="176" t="s">
        <v>65</v>
      </c>
    </row>
    <row r="54" spans="1:25" ht="26.25" customHeight="1">
      <c r="A54" s="91" t="s">
        <v>396</v>
      </c>
      <c r="B54" s="18" t="s">
        <v>79</v>
      </c>
      <c r="C54" s="16"/>
      <c r="D54" s="16">
        <v>2</v>
      </c>
      <c r="E54" s="16"/>
      <c r="F54" s="16"/>
      <c r="G54" s="12">
        <v>1.5</v>
      </c>
      <c r="H54" s="93">
        <f t="shared" si="14"/>
        <v>45</v>
      </c>
      <c r="I54" s="27">
        <v>27</v>
      </c>
      <c r="J54" s="43"/>
      <c r="K54" s="22"/>
      <c r="L54" s="22">
        <v>27</v>
      </c>
      <c r="M54" s="20">
        <f t="shared" si="20"/>
        <v>18</v>
      </c>
      <c r="N54" s="175" t="s">
        <v>65</v>
      </c>
      <c r="O54" s="172">
        <v>3</v>
      </c>
      <c r="P54" s="176" t="s">
        <v>65</v>
      </c>
      <c r="Q54" s="175" t="s">
        <v>65</v>
      </c>
      <c r="R54" s="172" t="s">
        <v>65</v>
      </c>
      <c r="S54" s="176" t="s">
        <v>65</v>
      </c>
      <c r="T54" s="175" t="s">
        <v>65</v>
      </c>
      <c r="U54" s="172" t="s">
        <v>65</v>
      </c>
      <c r="V54" s="176" t="s">
        <v>65</v>
      </c>
      <c r="W54" s="175" t="s">
        <v>65</v>
      </c>
      <c r="X54" s="172" t="s">
        <v>65</v>
      </c>
      <c r="Y54" s="176" t="s">
        <v>65</v>
      </c>
    </row>
    <row r="55" spans="1:25" ht="15.75">
      <c r="A55" s="91" t="s">
        <v>397</v>
      </c>
      <c r="B55" s="18" t="s">
        <v>79</v>
      </c>
      <c r="C55" s="16"/>
      <c r="D55" s="16" t="s">
        <v>224</v>
      </c>
      <c r="E55" s="16"/>
      <c r="F55" s="16"/>
      <c r="G55" s="12">
        <v>1.5</v>
      </c>
      <c r="H55" s="93">
        <f t="shared" si="14"/>
        <v>45</v>
      </c>
      <c r="I55" s="27">
        <f t="shared" si="16"/>
        <v>27</v>
      </c>
      <c r="J55" s="43"/>
      <c r="K55" s="22"/>
      <c r="L55" s="22">
        <v>27</v>
      </c>
      <c r="M55" s="20">
        <f t="shared" si="20"/>
        <v>18</v>
      </c>
      <c r="N55" s="175" t="s">
        <v>65</v>
      </c>
      <c r="O55" s="172" t="s">
        <v>65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1.5">
      <c r="A56" s="91" t="s">
        <v>165</v>
      </c>
      <c r="B56" s="18" t="s">
        <v>193</v>
      </c>
      <c r="C56" s="22"/>
      <c r="D56" s="22"/>
      <c r="E56" s="16"/>
      <c r="F56" s="16"/>
      <c r="G56" s="41">
        <f aca="true" t="shared" si="21" ref="G56:M56">SUM(G57+G58)</f>
        <v>3.5</v>
      </c>
      <c r="H56" s="41">
        <f t="shared" si="21"/>
        <v>105</v>
      </c>
      <c r="I56" s="41">
        <f t="shared" si="21"/>
        <v>51</v>
      </c>
      <c r="J56" s="41">
        <f t="shared" si="21"/>
        <v>34</v>
      </c>
      <c r="K56" s="41">
        <f t="shared" si="21"/>
        <v>9</v>
      </c>
      <c r="L56" s="41">
        <f t="shared" si="21"/>
        <v>8</v>
      </c>
      <c r="M56" s="41">
        <f t="shared" si="21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.75">
      <c r="A57" s="91" t="s">
        <v>195</v>
      </c>
      <c r="B57" s="18" t="s">
        <v>194</v>
      </c>
      <c r="C57" s="22"/>
      <c r="D57" s="22">
        <v>5</v>
      </c>
      <c r="E57" s="16"/>
      <c r="F57" s="16"/>
      <c r="G57" s="807">
        <v>1.5</v>
      </c>
      <c r="H57" s="16">
        <f t="shared" si="14"/>
        <v>45</v>
      </c>
      <c r="I57" s="27">
        <f t="shared" si="16"/>
        <v>24</v>
      </c>
      <c r="J57" s="43">
        <v>16</v>
      </c>
      <c r="K57" s="22"/>
      <c r="L57" s="22">
        <v>8</v>
      </c>
      <c r="M57" s="20">
        <f t="shared" si="20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.75">
      <c r="A58" s="91" t="s">
        <v>196</v>
      </c>
      <c r="B58" s="18" t="s">
        <v>192</v>
      </c>
      <c r="C58" s="22">
        <v>11</v>
      </c>
      <c r="D58" s="22"/>
      <c r="E58" s="16"/>
      <c r="F58" s="16"/>
      <c r="G58" s="12">
        <v>2</v>
      </c>
      <c r="H58" s="16">
        <f t="shared" si="14"/>
        <v>60</v>
      </c>
      <c r="I58" s="27">
        <f t="shared" si="16"/>
        <v>27</v>
      </c>
      <c r="J58" s="43">
        <v>18</v>
      </c>
      <c r="K58" s="22">
        <v>9</v>
      </c>
      <c r="L58" s="22"/>
      <c r="M58" s="20">
        <f t="shared" si="20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1.5">
      <c r="A59" s="91" t="s">
        <v>166</v>
      </c>
      <c r="B59" s="51" t="s">
        <v>312</v>
      </c>
      <c r="C59" s="16">
        <v>10</v>
      </c>
      <c r="D59" s="16"/>
      <c r="E59" s="16"/>
      <c r="F59" s="16"/>
      <c r="G59" s="41">
        <v>3</v>
      </c>
      <c r="H59" s="93">
        <f t="shared" si="14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20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1042" customFormat="1" ht="15.75">
      <c r="A60" s="1053" t="s">
        <v>398</v>
      </c>
      <c r="B60" s="1204" t="s">
        <v>45</v>
      </c>
      <c r="C60" s="1205"/>
      <c r="D60" s="1205"/>
      <c r="E60" s="1039"/>
      <c r="F60" s="1039"/>
      <c r="G60" s="1206">
        <f>SUM(G61:G63)</f>
        <v>11</v>
      </c>
      <c r="H60" s="1032">
        <f t="shared" si="14"/>
        <v>330</v>
      </c>
      <c r="I60" s="1207">
        <f t="shared" si="16"/>
        <v>165</v>
      </c>
      <c r="J60" s="1207">
        <f>SUM(J61:J63)</f>
        <v>99</v>
      </c>
      <c r="K60" s="1207">
        <f>SUM(K61:K63)</f>
        <v>33</v>
      </c>
      <c r="L60" s="1207">
        <f>SUM(L61:L63)</f>
        <v>33</v>
      </c>
      <c r="M60" s="1208">
        <f>SUM(M61:M63)</f>
        <v>165</v>
      </c>
      <c r="N60" s="1061"/>
      <c r="O60" s="1059"/>
      <c r="P60" s="1060"/>
      <c r="Q60" s="1061"/>
      <c r="R60" s="1059"/>
      <c r="S60" s="1060"/>
      <c r="T60" s="1061"/>
      <c r="U60" s="1059"/>
      <c r="V60" s="1060"/>
      <c r="W60" s="1061"/>
      <c r="X60" s="1059"/>
      <c r="Y60" s="1060"/>
    </row>
    <row r="61" spans="1:25" s="1042" customFormat="1" ht="15.75">
      <c r="A61" s="1053" t="s">
        <v>399</v>
      </c>
      <c r="B61" s="1043" t="s">
        <v>45</v>
      </c>
      <c r="C61" s="1039"/>
      <c r="D61" s="1039"/>
      <c r="E61" s="1039"/>
      <c r="F61" s="1039"/>
      <c r="G61" s="1141">
        <v>3</v>
      </c>
      <c r="H61" s="1039">
        <f t="shared" si="14"/>
        <v>90</v>
      </c>
      <c r="I61" s="1048">
        <f t="shared" si="16"/>
        <v>45</v>
      </c>
      <c r="J61" s="1057">
        <v>27</v>
      </c>
      <c r="K61" s="1209">
        <v>9</v>
      </c>
      <c r="L61" s="1209">
        <v>9</v>
      </c>
      <c r="M61" s="1052">
        <f>H61-I61</f>
        <v>45</v>
      </c>
      <c r="N61" s="1061" t="s">
        <v>65</v>
      </c>
      <c r="O61" s="1059">
        <f>I61/9</f>
        <v>5</v>
      </c>
      <c r="P61" s="1060" t="s">
        <v>65</v>
      </c>
      <c r="Q61" s="1061" t="s">
        <v>65</v>
      </c>
      <c r="R61" s="1059" t="s">
        <v>65</v>
      </c>
      <c r="S61" s="1060" t="s">
        <v>65</v>
      </c>
      <c r="T61" s="1061"/>
      <c r="U61" s="1059" t="s">
        <v>65</v>
      </c>
      <c r="V61" s="1060" t="s">
        <v>65</v>
      </c>
      <c r="W61" s="1061" t="s">
        <v>65</v>
      </c>
      <c r="X61" s="1059" t="s">
        <v>65</v>
      </c>
      <c r="Y61" s="1060" t="s">
        <v>65</v>
      </c>
    </row>
    <row r="62" spans="1:25" s="1042" customFormat="1" ht="15.75">
      <c r="A62" s="1053" t="s">
        <v>400</v>
      </c>
      <c r="B62" s="1043" t="s">
        <v>45</v>
      </c>
      <c r="C62" s="1039">
        <v>3</v>
      </c>
      <c r="D62" s="1039"/>
      <c r="E62" s="1039"/>
      <c r="F62" s="1039"/>
      <c r="G62" s="1141">
        <v>3</v>
      </c>
      <c r="H62" s="1039">
        <f t="shared" si="14"/>
        <v>90</v>
      </c>
      <c r="I62" s="1048">
        <f t="shared" si="16"/>
        <v>45</v>
      </c>
      <c r="J62" s="1057">
        <v>27</v>
      </c>
      <c r="K62" s="1209">
        <v>9</v>
      </c>
      <c r="L62" s="1209">
        <v>9</v>
      </c>
      <c r="M62" s="1052">
        <f>H62-I62</f>
        <v>45</v>
      </c>
      <c r="N62" s="1061" t="s">
        <v>65</v>
      </c>
      <c r="O62" s="1059" t="s">
        <v>65</v>
      </c>
      <c r="P62" s="1060">
        <f>I62/9</f>
        <v>5</v>
      </c>
      <c r="Q62" s="1061" t="s">
        <v>65</v>
      </c>
      <c r="R62" s="1059" t="s">
        <v>65</v>
      </c>
      <c r="S62" s="1060" t="s">
        <v>65</v>
      </c>
      <c r="T62" s="1061" t="s">
        <v>65</v>
      </c>
      <c r="U62" s="1059" t="s">
        <v>65</v>
      </c>
      <c r="V62" s="1060" t="s">
        <v>65</v>
      </c>
      <c r="W62" s="1061" t="s">
        <v>65</v>
      </c>
      <c r="X62" s="1059" t="s">
        <v>65</v>
      </c>
      <c r="Y62" s="1060" t="s">
        <v>65</v>
      </c>
    </row>
    <row r="63" spans="1:25" s="1042" customFormat="1" ht="15.75">
      <c r="A63" s="1053" t="s">
        <v>401</v>
      </c>
      <c r="B63" s="1043" t="s">
        <v>45</v>
      </c>
      <c r="C63" s="1039">
        <v>4</v>
      </c>
      <c r="D63" s="1039"/>
      <c r="E63" s="1039"/>
      <c r="F63" s="1039"/>
      <c r="G63" s="1210">
        <v>5</v>
      </c>
      <c r="H63" s="1039">
        <f t="shared" si="14"/>
        <v>150</v>
      </c>
      <c r="I63" s="1048">
        <f t="shared" si="16"/>
        <v>75</v>
      </c>
      <c r="J63" s="1057">
        <v>45</v>
      </c>
      <c r="K63" s="1209">
        <v>15</v>
      </c>
      <c r="L63" s="1209">
        <v>15</v>
      </c>
      <c r="M63" s="1052">
        <f>H63-I63</f>
        <v>75</v>
      </c>
      <c r="N63" s="1061" t="s">
        <v>65</v>
      </c>
      <c r="O63" s="1059" t="s">
        <v>65</v>
      </c>
      <c r="P63" s="1060" t="s">
        <v>65</v>
      </c>
      <c r="Q63" s="1061">
        <f>I63/15</f>
        <v>5</v>
      </c>
      <c r="R63" s="1059" t="s">
        <v>65</v>
      </c>
      <c r="S63" s="1060" t="s">
        <v>65</v>
      </c>
      <c r="T63" s="1061" t="s">
        <v>65</v>
      </c>
      <c r="U63" s="1059" t="s">
        <v>65</v>
      </c>
      <c r="V63" s="1060" t="s">
        <v>65</v>
      </c>
      <c r="W63" s="1061" t="s">
        <v>65</v>
      </c>
      <c r="X63" s="1059" t="s">
        <v>65</v>
      </c>
      <c r="Y63" s="1060" t="s">
        <v>65</v>
      </c>
    </row>
    <row r="64" spans="1:25" s="1042" customFormat="1" ht="16.5" thickBot="1">
      <c r="A64" s="1211" t="s">
        <v>402</v>
      </c>
      <c r="B64" s="1212" t="s">
        <v>46</v>
      </c>
      <c r="C64" s="1213">
        <v>1</v>
      </c>
      <c r="D64" s="1213"/>
      <c r="E64" s="1213"/>
      <c r="F64" s="1213"/>
      <c r="G64" s="1214">
        <v>6</v>
      </c>
      <c r="H64" s="1215">
        <f t="shared" si="14"/>
        <v>180</v>
      </c>
      <c r="I64" s="1216">
        <f t="shared" si="16"/>
        <v>90</v>
      </c>
      <c r="J64" s="1217">
        <v>45</v>
      </c>
      <c r="K64" s="1218">
        <v>30</v>
      </c>
      <c r="L64" s="1218">
        <v>15</v>
      </c>
      <c r="M64" s="1219">
        <f>H64-I64</f>
        <v>90</v>
      </c>
      <c r="N64" s="1220">
        <f>I64/15</f>
        <v>6</v>
      </c>
      <c r="O64" s="1221" t="s">
        <v>65</v>
      </c>
      <c r="P64" s="1222" t="s">
        <v>65</v>
      </c>
      <c r="Q64" s="1220" t="s">
        <v>65</v>
      </c>
      <c r="R64" s="1221" t="s">
        <v>65</v>
      </c>
      <c r="S64" s="1222" t="s">
        <v>65</v>
      </c>
      <c r="T64" s="1220" t="s">
        <v>65</v>
      </c>
      <c r="U64" s="1221" t="s">
        <v>65</v>
      </c>
      <c r="V64" s="1222" t="s">
        <v>65</v>
      </c>
      <c r="W64" s="1220" t="s">
        <v>65</v>
      </c>
      <c r="X64" s="1221" t="s">
        <v>65</v>
      </c>
      <c r="Y64" s="1222" t="s">
        <v>65</v>
      </c>
    </row>
    <row r="65" spans="1:25" ht="21" customHeight="1" thickBot="1">
      <c r="A65" s="1951" t="s">
        <v>167</v>
      </c>
      <c r="B65" s="1952"/>
      <c r="C65" s="1952"/>
      <c r="D65" s="1952"/>
      <c r="E65" s="1952"/>
      <c r="F65" s="1952"/>
      <c r="G65" s="159">
        <f aca="true" t="shared" si="22" ref="G65:M65">G36+G37+G38+G41+G45+G50+G51+G52+G56+G59+G60+G64</f>
        <v>66.5</v>
      </c>
      <c r="H65" s="279">
        <f t="shared" si="22"/>
        <v>1995</v>
      </c>
      <c r="I65" s="279">
        <f t="shared" si="22"/>
        <v>1004</v>
      </c>
      <c r="J65" s="279">
        <f t="shared" si="22"/>
        <v>514</v>
      </c>
      <c r="K65" s="279">
        <f t="shared" si="22"/>
        <v>181</v>
      </c>
      <c r="L65" s="279">
        <f t="shared" si="22"/>
        <v>309</v>
      </c>
      <c r="M65" s="279">
        <f t="shared" si="22"/>
        <v>991</v>
      </c>
      <c r="N65" s="160">
        <f>SUM(N36:N64)</f>
        <v>22.5</v>
      </c>
      <c r="O65" s="160">
        <f aca="true" t="shared" si="23" ref="O65:Y65">SUM(O37:O64)</f>
        <v>17</v>
      </c>
      <c r="P65" s="160">
        <f t="shared" si="23"/>
        <v>17</v>
      </c>
      <c r="Q65" s="160">
        <f t="shared" si="23"/>
        <v>9</v>
      </c>
      <c r="R65" s="160">
        <f t="shared" si="23"/>
        <v>6</v>
      </c>
      <c r="S65" s="160">
        <f t="shared" si="23"/>
        <v>5</v>
      </c>
      <c r="T65" s="160">
        <f t="shared" si="23"/>
        <v>0</v>
      </c>
      <c r="U65" s="160">
        <f t="shared" si="23"/>
        <v>0</v>
      </c>
      <c r="V65" s="160">
        <f t="shared" si="23"/>
        <v>0</v>
      </c>
      <c r="W65" s="160">
        <f t="shared" si="23"/>
        <v>3</v>
      </c>
      <c r="X65" s="160">
        <f t="shared" si="23"/>
        <v>6</v>
      </c>
      <c r="Y65" s="161">
        <f t="shared" si="23"/>
        <v>3</v>
      </c>
    </row>
    <row r="66" spans="1:25" ht="24" customHeight="1" thickBot="1">
      <c r="A66" s="1949" t="s">
        <v>168</v>
      </c>
      <c r="B66" s="1950"/>
      <c r="C66" s="1950"/>
      <c r="D66" s="1950"/>
      <c r="E66" s="1950"/>
      <c r="F66" s="1950"/>
      <c r="G66" s="158">
        <f aca="true" t="shared" si="24" ref="G66:Y66">G65+G32</f>
        <v>97</v>
      </c>
      <c r="H66" s="511">
        <f t="shared" si="24"/>
        <v>2910</v>
      </c>
      <c r="I66" s="511">
        <f t="shared" si="24"/>
        <v>1488</v>
      </c>
      <c r="J66" s="511">
        <f t="shared" si="24"/>
        <v>603</v>
      </c>
      <c r="K66" s="511">
        <f t="shared" si="24"/>
        <v>181</v>
      </c>
      <c r="L66" s="511">
        <f t="shared" si="24"/>
        <v>704</v>
      </c>
      <c r="M66" s="511">
        <f t="shared" si="24"/>
        <v>1422</v>
      </c>
      <c r="N66" s="158">
        <f t="shared" si="24"/>
        <v>28.5</v>
      </c>
      <c r="O66" s="158">
        <f t="shared" si="24"/>
        <v>23</v>
      </c>
      <c r="P66" s="158">
        <f t="shared" si="24"/>
        <v>23</v>
      </c>
      <c r="Q66" s="158">
        <f t="shared" si="24"/>
        <v>18</v>
      </c>
      <c r="R66" s="158">
        <f t="shared" si="24"/>
        <v>13</v>
      </c>
      <c r="S66" s="158">
        <f t="shared" si="24"/>
        <v>17</v>
      </c>
      <c r="T66" s="158">
        <f t="shared" si="24"/>
        <v>0</v>
      </c>
      <c r="U66" s="158">
        <f t="shared" si="24"/>
        <v>0</v>
      </c>
      <c r="V66" s="158">
        <f t="shared" si="24"/>
        <v>0</v>
      </c>
      <c r="W66" s="158">
        <f t="shared" si="24"/>
        <v>3</v>
      </c>
      <c r="X66" s="158">
        <f t="shared" si="24"/>
        <v>6</v>
      </c>
      <c r="Y66" s="158">
        <f t="shared" si="24"/>
        <v>5</v>
      </c>
    </row>
    <row r="67" spans="1:25" ht="27" customHeight="1" thickBot="1">
      <c r="A67" s="1988"/>
      <c r="B67" s="1989"/>
      <c r="C67" s="1989"/>
      <c r="D67" s="1989"/>
      <c r="E67" s="1989"/>
      <c r="F67" s="1989"/>
      <c r="G67" s="1989"/>
      <c r="H67" s="1989"/>
      <c r="I67" s="1989"/>
      <c r="J67" s="1989"/>
      <c r="K67" s="1989"/>
      <c r="L67" s="1989"/>
      <c r="M67" s="1989"/>
      <c r="N67" s="1989"/>
      <c r="O67" s="1989"/>
      <c r="P67" s="1989"/>
      <c r="Q67" s="1989"/>
      <c r="R67" s="1989"/>
      <c r="S67" s="1989"/>
      <c r="T67" s="1989"/>
      <c r="U67" s="1989"/>
      <c r="V67" s="1989"/>
      <c r="W67" s="1989"/>
      <c r="X67" s="1989"/>
      <c r="Y67" s="1990"/>
    </row>
    <row r="68" spans="1:25" ht="15.75">
      <c r="A68" s="1991" t="s">
        <v>230</v>
      </c>
      <c r="B68" s="1991"/>
      <c r="C68" s="1991"/>
      <c r="D68" s="1991"/>
      <c r="E68" s="1991"/>
      <c r="F68" s="1991"/>
      <c r="G68" s="1991"/>
      <c r="H68" s="1991"/>
      <c r="I68" s="1991"/>
      <c r="J68" s="1991"/>
      <c r="K68" s="1991"/>
      <c r="L68" s="1991"/>
      <c r="M68" s="1991"/>
      <c r="N68" s="1992"/>
      <c r="O68" s="1992"/>
      <c r="P68" s="1992"/>
      <c r="Q68" s="1992"/>
      <c r="R68" s="1992"/>
      <c r="S68" s="1992"/>
      <c r="T68" s="1992"/>
      <c r="U68" s="1992"/>
      <c r="V68" s="1992"/>
      <c r="W68" s="1992"/>
      <c r="X68" s="1992"/>
      <c r="Y68" s="1992"/>
    </row>
    <row r="69" spans="1:25" ht="25.5" customHeight="1" thickBot="1">
      <c r="A69" s="1993" t="s">
        <v>205</v>
      </c>
      <c r="B69" s="1993"/>
      <c r="C69" s="1993"/>
      <c r="D69" s="1993"/>
      <c r="E69" s="1993"/>
      <c r="F69" s="1993"/>
      <c r="G69" s="1993"/>
      <c r="H69" s="1993"/>
      <c r="I69" s="1993"/>
      <c r="J69" s="1993"/>
      <c r="K69" s="1993"/>
      <c r="L69" s="1993"/>
      <c r="M69" s="1993"/>
      <c r="N69" s="1993"/>
      <c r="O69" s="1993"/>
      <c r="P69" s="1993"/>
      <c r="Q69" s="1993"/>
      <c r="R69" s="1993"/>
      <c r="S69" s="1993"/>
      <c r="T69" s="1993"/>
      <c r="U69" s="1993"/>
      <c r="V69" s="1993"/>
      <c r="W69" s="1993"/>
      <c r="X69" s="1993"/>
      <c r="Y69" s="1993"/>
    </row>
    <row r="70" spans="1:59" s="1042" customFormat="1" ht="18.75" customHeight="1" thickBot="1">
      <c r="A70" s="1154">
        <v>1</v>
      </c>
      <c r="B70" s="1155" t="s">
        <v>422</v>
      </c>
      <c r="C70" s="1156"/>
      <c r="D70" s="1157">
        <v>4</v>
      </c>
      <c r="E70" s="1157"/>
      <c r="F70" s="1158"/>
      <c r="G70" s="1159">
        <v>1</v>
      </c>
      <c r="H70" s="1067">
        <f aca="true" t="shared" si="25" ref="H70:H75">G70*30</f>
        <v>30</v>
      </c>
      <c r="I70" s="1068">
        <f>J70+K70+L70</f>
        <v>14</v>
      </c>
      <c r="J70" s="1160">
        <v>10</v>
      </c>
      <c r="K70" s="1160"/>
      <c r="L70" s="1161">
        <v>4</v>
      </c>
      <c r="M70" s="1094">
        <f aca="true" t="shared" si="26" ref="M70:M75">H70-I70</f>
        <v>16</v>
      </c>
      <c r="N70" s="1162"/>
      <c r="O70" s="1162"/>
      <c r="P70" s="1162"/>
      <c r="Q70" s="1163">
        <v>1</v>
      </c>
      <c r="R70" s="1163"/>
      <c r="S70" s="1163"/>
      <c r="T70" s="1163"/>
      <c r="U70" s="1163"/>
      <c r="V70" s="1163"/>
      <c r="W70" s="1164"/>
      <c r="X70" s="1165"/>
      <c r="Y70" s="1166"/>
      <c r="AU70" s="544"/>
      <c r="AV70" s="1885" t="s">
        <v>29</v>
      </c>
      <c r="AW70" s="1886"/>
      <c r="AX70" s="1887"/>
      <c r="AY70" s="1885" t="s">
        <v>30</v>
      </c>
      <c r="AZ70" s="1900"/>
      <c r="BA70" s="1901"/>
      <c r="BB70" s="1885" t="s">
        <v>31</v>
      </c>
      <c r="BC70" s="1900"/>
      <c r="BD70" s="1901"/>
      <c r="BE70" s="1885" t="s">
        <v>32</v>
      </c>
      <c r="BF70" s="1900"/>
      <c r="BG70" s="1901"/>
    </row>
    <row r="71" spans="1:59" s="1042" customFormat="1" ht="18.75" customHeight="1" thickBot="1">
      <c r="A71" s="1167">
        <v>2</v>
      </c>
      <c r="B71" s="1155" t="s">
        <v>423</v>
      </c>
      <c r="C71" s="1156"/>
      <c r="D71" s="1157">
        <v>5</v>
      </c>
      <c r="E71" s="1157"/>
      <c r="F71" s="1158"/>
      <c r="G71" s="1159">
        <v>1.5</v>
      </c>
      <c r="H71" s="1067">
        <f t="shared" si="25"/>
        <v>45</v>
      </c>
      <c r="I71" s="1068">
        <f>J71+K71+L71</f>
        <v>16</v>
      </c>
      <c r="J71" s="1160">
        <v>16</v>
      </c>
      <c r="K71" s="1160"/>
      <c r="L71" s="1161"/>
      <c r="M71" s="1094">
        <f t="shared" si="26"/>
        <v>29</v>
      </c>
      <c r="N71" s="1162"/>
      <c r="O71" s="1162"/>
      <c r="P71" s="1162"/>
      <c r="Q71" s="1163"/>
      <c r="R71" s="1163">
        <v>2</v>
      </c>
      <c r="S71" s="1163"/>
      <c r="T71" s="1163"/>
      <c r="U71" s="1163"/>
      <c r="V71" s="1163"/>
      <c r="W71" s="1168"/>
      <c r="X71" s="1169"/>
      <c r="Y71" s="1170"/>
      <c r="AU71" s="544"/>
      <c r="AV71" s="1888"/>
      <c r="AW71" s="1889"/>
      <c r="AX71" s="1890"/>
      <c r="AY71" s="1902"/>
      <c r="AZ71" s="1903"/>
      <c r="BA71" s="1904"/>
      <c r="BB71" s="1902"/>
      <c r="BC71" s="1903"/>
      <c r="BD71" s="1904"/>
      <c r="BE71" s="1902"/>
      <c r="BF71" s="1903"/>
      <c r="BG71" s="1904"/>
    </row>
    <row r="72" spans="1:59" s="1042" customFormat="1" ht="18.75" customHeight="1" thickBot="1">
      <c r="A72" s="1167">
        <v>3</v>
      </c>
      <c r="B72" s="1155" t="s">
        <v>424</v>
      </c>
      <c r="C72" s="1171"/>
      <c r="D72" s="1172">
        <v>6</v>
      </c>
      <c r="E72" s="1172"/>
      <c r="F72" s="1173"/>
      <c r="G72" s="1174">
        <v>1.5</v>
      </c>
      <c r="H72" s="1067">
        <f t="shared" si="25"/>
        <v>45</v>
      </c>
      <c r="I72" s="1068">
        <f>J72+K72+L72</f>
        <v>16</v>
      </c>
      <c r="J72" s="1163">
        <v>16</v>
      </c>
      <c r="K72" s="1163"/>
      <c r="L72" s="1175"/>
      <c r="M72" s="1094">
        <f t="shared" si="26"/>
        <v>29</v>
      </c>
      <c r="N72" s="1162"/>
      <c r="O72" s="1162"/>
      <c r="P72" s="1162"/>
      <c r="Q72" s="1163"/>
      <c r="R72" s="1163"/>
      <c r="S72" s="1163">
        <v>2</v>
      </c>
      <c r="T72" s="1163"/>
      <c r="U72" s="1163"/>
      <c r="V72" s="1163"/>
      <c r="W72" s="1176"/>
      <c r="X72" s="1177"/>
      <c r="Y72" s="1178"/>
      <c r="AU72" s="544"/>
      <c r="AV72" s="168">
        <v>1</v>
      </c>
      <c r="AW72" s="168">
        <v>2</v>
      </c>
      <c r="AX72" s="168">
        <v>3</v>
      </c>
      <c r="AY72" s="168">
        <v>4</v>
      </c>
      <c r="AZ72" s="168">
        <v>5</v>
      </c>
      <c r="BA72" s="168">
        <v>6</v>
      </c>
      <c r="BB72" s="168">
        <v>7</v>
      </c>
      <c r="BC72" s="168">
        <v>8</v>
      </c>
      <c r="BD72" s="168">
        <v>9</v>
      </c>
      <c r="BE72" s="168">
        <v>10</v>
      </c>
      <c r="BF72" s="168">
        <v>11</v>
      </c>
      <c r="BG72" s="169">
        <v>12</v>
      </c>
    </row>
    <row r="73" spans="1:59" s="1042" customFormat="1" ht="18.75" customHeight="1" thickBot="1">
      <c r="A73" s="1167">
        <v>4</v>
      </c>
      <c r="B73" s="1155" t="s">
        <v>425</v>
      </c>
      <c r="C73" s="1171"/>
      <c r="D73" s="1172">
        <v>7.7</v>
      </c>
      <c r="E73" s="1172"/>
      <c r="F73" s="1173"/>
      <c r="G73" s="1174">
        <v>3</v>
      </c>
      <c r="H73" s="1067">
        <f t="shared" si="25"/>
        <v>90</v>
      </c>
      <c r="I73" s="1068">
        <f>J73+K73+L73</f>
        <v>40</v>
      </c>
      <c r="J73" s="1163">
        <v>28</v>
      </c>
      <c r="K73" s="1163"/>
      <c r="L73" s="1175">
        <v>12</v>
      </c>
      <c r="M73" s="1094">
        <f t="shared" si="26"/>
        <v>50</v>
      </c>
      <c r="N73" s="1162"/>
      <c r="O73" s="1162"/>
      <c r="P73" s="1162"/>
      <c r="Q73" s="1163"/>
      <c r="R73" s="1163"/>
      <c r="S73" s="1163"/>
      <c r="T73" s="1163">
        <v>3</v>
      </c>
      <c r="U73" s="1163"/>
      <c r="V73" s="1163"/>
      <c r="W73" s="1176"/>
      <c r="X73" s="1177"/>
      <c r="Y73" s="1178"/>
      <c r="AU73" s="544" t="s">
        <v>452</v>
      </c>
      <c r="AV73" s="544"/>
      <c r="AW73" s="544"/>
      <c r="AX73" s="544"/>
      <c r="AY73" s="544"/>
      <c r="AZ73" s="544"/>
      <c r="BA73" s="544"/>
      <c r="BB73" s="544"/>
      <c r="BC73" s="544"/>
      <c r="BD73" s="544"/>
      <c r="BE73" s="544"/>
      <c r="BF73" s="544"/>
      <c r="BG73" s="544"/>
    </row>
    <row r="74" spans="1:59" s="1042" customFormat="1" ht="18.75" customHeight="1">
      <c r="A74" s="1179">
        <v>5</v>
      </c>
      <c r="B74" s="1180" t="s">
        <v>426</v>
      </c>
      <c r="C74" s="1181"/>
      <c r="D74" s="1182">
        <v>8</v>
      </c>
      <c r="E74" s="1182"/>
      <c r="F74" s="1183"/>
      <c r="G74" s="1184">
        <v>1.5</v>
      </c>
      <c r="H74" s="1185">
        <f t="shared" si="25"/>
        <v>45</v>
      </c>
      <c r="I74" s="1186">
        <f>J74+K74+L74</f>
        <v>16</v>
      </c>
      <c r="J74" s="1187">
        <v>16</v>
      </c>
      <c r="K74" s="1187"/>
      <c r="L74" s="1188"/>
      <c r="M74" s="1189">
        <f t="shared" si="26"/>
        <v>29</v>
      </c>
      <c r="N74" s="1190"/>
      <c r="O74" s="1190"/>
      <c r="P74" s="1190"/>
      <c r="Q74" s="1187"/>
      <c r="R74" s="1187"/>
      <c r="S74" s="1187"/>
      <c r="T74" s="1187"/>
      <c r="U74" s="1187">
        <v>2</v>
      </c>
      <c r="V74" s="1187"/>
      <c r="W74" s="1069"/>
      <c r="X74" s="1070"/>
      <c r="Y74" s="1071"/>
      <c r="AU74" s="1263" t="s">
        <v>453</v>
      </c>
      <c r="AV74" s="544"/>
      <c r="AW74" s="544"/>
      <c r="AX74" s="544"/>
      <c r="AY74" s="544">
        <v>1</v>
      </c>
      <c r="AZ74" s="544">
        <v>1</v>
      </c>
      <c r="BA74" s="544">
        <v>1</v>
      </c>
      <c r="BB74" s="544">
        <v>2</v>
      </c>
      <c r="BC74" s="544">
        <v>1</v>
      </c>
      <c r="BD74" s="544">
        <v>1</v>
      </c>
      <c r="BE74" s="544"/>
      <c r="BF74" s="544"/>
      <c r="BG74" s="544"/>
    </row>
    <row r="75" spans="1:25" s="1191" customFormat="1" ht="18.75" customHeight="1" thickBot="1">
      <c r="A75" s="1192">
        <v>6</v>
      </c>
      <c r="B75" s="1193" t="s">
        <v>427</v>
      </c>
      <c r="C75" s="1194"/>
      <c r="D75" s="1192">
        <v>9</v>
      </c>
      <c r="E75" s="1192"/>
      <c r="F75" s="1194"/>
      <c r="G75" s="1195">
        <v>1.5</v>
      </c>
      <c r="H75" s="1196">
        <f t="shared" si="25"/>
        <v>45</v>
      </c>
      <c r="I75" s="1197">
        <v>18</v>
      </c>
      <c r="J75" s="1198">
        <v>9</v>
      </c>
      <c r="K75" s="1198"/>
      <c r="L75" s="1198">
        <v>9</v>
      </c>
      <c r="M75" s="1199">
        <f t="shared" si="26"/>
        <v>27</v>
      </c>
      <c r="N75" s="1200"/>
      <c r="O75" s="1200"/>
      <c r="P75" s="1200"/>
      <c r="Q75" s="1198"/>
      <c r="R75" s="1198"/>
      <c r="S75" s="1198"/>
      <c r="T75" s="1198"/>
      <c r="U75" s="1198"/>
      <c r="V75" s="1198">
        <v>2</v>
      </c>
      <c r="W75" s="1201"/>
      <c r="X75" s="1201"/>
      <c r="Y75" s="1201"/>
    </row>
    <row r="76" spans="1:25" s="552" customFormat="1" ht="18.75" customHeight="1" thickBot="1">
      <c r="A76" s="2359" t="s">
        <v>428</v>
      </c>
      <c r="B76" s="2359"/>
      <c r="C76" s="2359"/>
      <c r="D76" s="2359"/>
      <c r="E76" s="2359"/>
      <c r="F76" s="2359"/>
      <c r="G76" s="1202">
        <f aca="true" t="shared" si="27" ref="G76:M76">SUM(G70:G75)</f>
        <v>10</v>
      </c>
      <c r="H76" s="1202">
        <f t="shared" si="27"/>
        <v>300</v>
      </c>
      <c r="I76" s="1202">
        <f t="shared" si="27"/>
        <v>120</v>
      </c>
      <c r="J76" s="1202">
        <f t="shared" si="27"/>
        <v>95</v>
      </c>
      <c r="K76" s="1202">
        <f t="shared" si="27"/>
        <v>0</v>
      </c>
      <c r="L76" s="1202">
        <f t="shared" si="27"/>
        <v>25</v>
      </c>
      <c r="M76" s="1202">
        <f t="shared" si="27"/>
        <v>180</v>
      </c>
      <c r="N76" s="1202"/>
      <c r="O76" s="1202"/>
      <c r="P76" s="1202"/>
      <c r="Q76" s="1202">
        <f>SUM(Q70:Q74)</f>
        <v>1</v>
      </c>
      <c r="R76" s="1202">
        <f>SUM(R70:R74)</f>
        <v>2</v>
      </c>
      <c r="S76" s="1202">
        <f>SUM(S70:S74)</f>
        <v>2</v>
      </c>
      <c r="T76" s="1202">
        <f>SUM(T70:T74)</f>
        <v>3</v>
      </c>
      <c r="U76" s="1202">
        <f>SUM(U70:U74)</f>
        <v>2</v>
      </c>
      <c r="V76" s="1202" t="s">
        <v>220</v>
      </c>
      <c r="W76" s="1203"/>
      <c r="X76" s="1203"/>
      <c r="Y76" s="1203"/>
    </row>
    <row r="77" spans="1:25" s="1042" customFormat="1" ht="18.75" customHeight="1" thickBot="1">
      <c r="A77" s="1118" t="s">
        <v>204</v>
      </c>
      <c r="B77" s="1119" t="s">
        <v>429</v>
      </c>
      <c r="C77" s="1120"/>
      <c r="D77" s="1121">
        <v>4</v>
      </c>
      <c r="E77" s="1121"/>
      <c r="F77" s="1122"/>
      <c r="G77" s="1123">
        <v>1</v>
      </c>
      <c r="H77" s="1123">
        <f>G77*30</f>
        <v>30</v>
      </c>
      <c r="I77" s="1124">
        <f>J77+K77+L77</f>
        <v>14</v>
      </c>
      <c r="J77" s="1125">
        <v>10</v>
      </c>
      <c r="K77" s="1125"/>
      <c r="L77" s="1125">
        <v>4</v>
      </c>
      <c r="M77" s="1126">
        <f>H77-I77</f>
        <v>16</v>
      </c>
      <c r="N77" s="1120"/>
      <c r="O77" s="1127"/>
      <c r="P77" s="1128"/>
      <c r="Q77" s="1124">
        <v>1</v>
      </c>
      <c r="R77" s="1125"/>
      <c r="S77" s="1126"/>
      <c r="T77" s="1129"/>
      <c r="U77" s="1125"/>
      <c r="V77" s="1126"/>
      <c r="W77" s="1063"/>
      <c r="X77" s="1064"/>
      <c r="Y77" s="1065"/>
    </row>
    <row r="78" spans="1:25" s="1042" customFormat="1" ht="18.75" customHeight="1" thickBot="1">
      <c r="A78" s="1130" t="s">
        <v>210</v>
      </c>
      <c r="B78" s="1066" t="s">
        <v>53</v>
      </c>
      <c r="C78" s="1131"/>
      <c r="D78" s="1132">
        <v>4</v>
      </c>
      <c r="E78" s="1132"/>
      <c r="F78" s="1133"/>
      <c r="G78" s="1134">
        <v>1</v>
      </c>
      <c r="H78" s="1134">
        <f>G78*30</f>
        <v>30</v>
      </c>
      <c r="I78" s="1135">
        <f>J78+K78+L78</f>
        <v>14</v>
      </c>
      <c r="J78" s="1136">
        <v>10</v>
      </c>
      <c r="K78" s="1136"/>
      <c r="L78" s="1136">
        <v>4</v>
      </c>
      <c r="M78" s="1126">
        <f>H78-I78</f>
        <v>16</v>
      </c>
      <c r="N78" s="1120"/>
      <c r="O78" s="1127"/>
      <c r="P78" s="1128"/>
      <c r="Q78" s="1124">
        <v>1</v>
      </c>
      <c r="R78" s="1125"/>
      <c r="S78" s="1126"/>
      <c r="T78" s="1129"/>
      <c r="U78" s="1125"/>
      <c r="V78" s="1126"/>
      <c r="W78" s="1069"/>
      <c r="X78" s="1070"/>
      <c r="Y78" s="1071"/>
    </row>
    <row r="79" spans="1:25" s="1042" customFormat="1" ht="18.75" customHeight="1" thickBot="1">
      <c r="A79" s="1137" t="s">
        <v>211</v>
      </c>
      <c r="B79" s="1072" t="s">
        <v>430</v>
      </c>
      <c r="C79" s="1073"/>
      <c r="D79" s="1074">
        <v>8</v>
      </c>
      <c r="E79" s="1075"/>
      <c r="F79" s="1076"/>
      <c r="G79" s="1077">
        <v>1.5</v>
      </c>
      <c r="H79" s="1078">
        <v>45</v>
      </c>
      <c r="I79" s="1078">
        <v>16</v>
      </c>
      <c r="J79" s="1074">
        <v>16</v>
      </c>
      <c r="K79" s="1074"/>
      <c r="L79" s="1074"/>
      <c r="M79" s="1075">
        <v>29</v>
      </c>
      <c r="N79" s="1079"/>
      <c r="O79" s="1073"/>
      <c r="P79" s="1080"/>
      <c r="Q79" s="1077"/>
      <c r="R79" s="1074"/>
      <c r="S79" s="1081"/>
      <c r="T79" s="1081"/>
      <c r="U79" s="1074">
        <v>2</v>
      </c>
      <c r="V79" s="1075"/>
      <c r="W79" s="1039"/>
      <c r="X79" s="1039"/>
      <c r="Y79" s="1039"/>
    </row>
    <row r="80" spans="1:25" s="1042" customFormat="1" ht="18.75" customHeight="1" thickBot="1">
      <c r="A80" s="1137" t="s">
        <v>212</v>
      </c>
      <c r="B80" s="1082" t="s">
        <v>431</v>
      </c>
      <c r="C80" s="1083"/>
      <c r="D80" s="1078">
        <v>5</v>
      </c>
      <c r="E80" s="1084"/>
      <c r="F80" s="1085"/>
      <c r="G80" s="1086">
        <v>1.5</v>
      </c>
      <c r="H80" s="1078">
        <v>45</v>
      </c>
      <c r="I80" s="1078">
        <v>16</v>
      </c>
      <c r="J80" s="1078">
        <v>16</v>
      </c>
      <c r="K80" s="1078"/>
      <c r="L80" s="1078"/>
      <c r="M80" s="1084">
        <v>29</v>
      </c>
      <c r="N80" s="1087"/>
      <c r="O80" s="1083"/>
      <c r="P80" s="1088"/>
      <c r="Q80" s="1086"/>
      <c r="R80" s="1078">
        <v>2</v>
      </c>
      <c r="S80" s="1078"/>
      <c r="T80" s="1078"/>
      <c r="U80" s="1078"/>
      <c r="V80" s="1084"/>
      <c r="W80" s="1039"/>
      <c r="X80" s="1039"/>
      <c r="Y80" s="1039"/>
    </row>
    <row r="81" spans="1:25" s="1042" customFormat="1" ht="18.75" customHeight="1" thickBot="1">
      <c r="A81" s="1137" t="s">
        <v>213</v>
      </c>
      <c r="B81" s="1089" t="s">
        <v>432</v>
      </c>
      <c r="C81" s="1083"/>
      <c r="D81" s="1078"/>
      <c r="E81" s="1084"/>
      <c r="F81" s="1085"/>
      <c r="G81" s="1090">
        <f>6.5+G87</f>
        <v>8</v>
      </c>
      <c r="H81" s="1091">
        <f>195+H87</f>
        <v>240</v>
      </c>
      <c r="I81" s="1091">
        <f>78+I87</f>
        <v>96</v>
      </c>
      <c r="J81" s="1091"/>
      <c r="K81" s="1091"/>
      <c r="L81" s="1091">
        <f>78+L87</f>
        <v>96</v>
      </c>
      <c r="M81" s="1091">
        <f>117+M87</f>
        <v>144</v>
      </c>
      <c r="N81" s="1083"/>
      <c r="O81" s="1083"/>
      <c r="P81" s="1088"/>
      <c r="Q81" s="1086"/>
      <c r="R81" s="1078"/>
      <c r="S81" s="1078"/>
      <c r="T81" s="1078"/>
      <c r="U81" s="1078"/>
      <c r="V81" s="1088"/>
      <c r="W81" s="1039"/>
      <c r="X81" s="1039"/>
      <c r="Y81" s="1039"/>
    </row>
    <row r="82" spans="1:25" s="1042" customFormat="1" ht="18.75" customHeight="1" thickBot="1">
      <c r="A82" s="1137" t="s">
        <v>433</v>
      </c>
      <c r="B82" s="1092" t="s">
        <v>432</v>
      </c>
      <c r="C82" s="1083"/>
      <c r="D82" s="1078">
        <v>4</v>
      </c>
      <c r="E82" s="1084"/>
      <c r="F82" s="1085"/>
      <c r="G82" s="1086">
        <v>1</v>
      </c>
      <c r="H82" s="1078">
        <v>30</v>
      </c>
      <c r="I82" s="1078">
        <v>14</v>
      </c>
      <c r="J82" s="1078"/>
      <c r="K82" s="1078"/>
      <c r="L82" s="1078">
        <v>14</v>
      </c>
      <c r="M82" s="1084">
        <v>16</v>
      </c>
      <c r="N82" s="1087"/>
      <c r="O82" s="1083"/>
      <c r="P82" s="1088"/>
      <c r="Q82" s="1086">
        <v>1</v>
      </c>
      <c r="R82" s="1078"/>
      <c r="S82" s="1078"/>
      <c r="T82" s="1078"/>
      <c r="U82" s="1078"/>
      <c r="V82" s="1084"/>
      <c r="W82" s="1039"/>
      <c r="X82" s="1039"/>
      <c r="Y82" s="1039"/>
    </row>
    <row r="83" spans="1:25" s="1042" customFormat="1" ht="18.75" customHeight="1" thickBot="1">
      <c r="A83" s="1137" t="s">
        <v>434</v>
      </c>
      <c r="B83" s="1092" t="s">
        <v>432</v>
      </c>
      <c r="C83" s="1083"/>
      <c r="D83" s="1078"/>
      <c r="E83" s="1084"/>
      <c r="F83" s="1085"/>
      <c r="G83" s="1086">
        <v>1.5</v>
      </c>
      <c r="H83" s="1078">
        <v>45</v>
      </c>
      <c r="I83" s="1078">
        <v>16</v>
      </c>
      <c r="J83" s="1078"/>
      <c r="K83" s="1078"/>
      <c r="L83" s="1078">
        <v>16</v>
      </c>
      <c r="M83" s="1084">
        <v>29</v>
      </c>
      <c r="N83" s="1087"/>
      <c r="O83" s="1083"/>
      <c r="P83" s="1088"/>
      <c r="Q83" s="1086"/>
      <c r="R83" s="1078">
        <v>2</v>
      </c>
      <c r="S83" s="1078"/>
      <c r="T83" s="1078"/>
      <c r="U83" s="1078"/>
      <c r="V83" s="1084"/>
      <c r="W83" s="1039"/>
      <c r="X83" s="1039"/>
      <c r="Y83" s="1039"/>
    </row>
    <row r="84" spans="1:25" s="1042" customFormat="1" ht="18.75" customHeight="1" thickBot="1">
      <c r="A84" s="1137" t="s">
        <v>435</v>
      </c>
      <c r="B84" s="1092" t="s">
        <v>432</v>
      </c>
      <c r="C84" s="1083"/>
      <c r="D84" s="1078">
        <v>6</v>
      </c>
      <c r="E84" s="1084"/>
      <c r="F84" s="1085"/>
      <c r="G84" s="1093">
        <f>G72</f>
        <v>1.5</v>
      </c>
      <c r="H84" s="1078">
        <f>G84*30</f>
        <v>45</v>
      </c>
      <c r="I84" s="1078">
        <v>16</v>
      </c>
      <c r="J84" s="1078"/>
      <c r="K84" s="1078"/>
      <c r="L84" s="1078">
        <v>16</v>
      </c>
      <c r="M84" s="1084">
        <f>H84-I84</f>
        <v>29</v>
      </c>
      <c r="N84" s="1087"/>
      <c r="O84" s="1083"/>
      <c r="P84" s="1088"/>
      <c r="Q84" s="1086"/>
      <c r="R84" s="1078"/>
      <c r="S84" s="1078">
        <v>2</v>
      </c>
      <c r="T84" s="1078"/>
      <c r="U84" s="1078"/>
      <c r="V84" s="1084"/>
      <c r="W84" s="1039"/>
      <c r="X84" s="1039"/>
      <c r="Y84" s="1039"/>
    </row>
    <row r="85" spans="1:25" s="1042" customFormat="1" ht="18.75" customHeight="1" thickBot="1">
      <c r="A85" s="1137" t="s">
        <v>436</v>
      </c>
      <c r="B85" s="1092" t="s">
        <v>432</v>
      </c>
      <c r="C85" s="1083"/>
      <c r="D85" s="1078">
        <v>7</v>
      </c>
      <c r="E85" s="1084"/>
      <c r="F85" s="1085"/>
      <c r="G85" s="1086">
        <v>1.5</v>
      </c>
      <c r="H85" s="1078">
        <v>45</v>
      </c>
      <c r="I85" s="1078">
        <v>20</v>
      </c>
      <c r="J85" s="1078"/>
      <c r="K85" s="1078"/>
      <c r="L85" s="1078">
        <v>20</v>
      </c>
      <c r="M85" s="1084">
        <v>25</v>
      </c>
      <c r="N85" s="1087"/>
      <c r="O85" s="1083"/>
      <c r="P85" s="1088"/>
      <c r="Q85" s="1086"/>
      <c r="R85" s="1078"/>
      <c r="S85" s="1078"/>
      <c r="T85" s="1078">
        <v>1.5</v>
      </c>
      <c r="U85" s="1078"/>
      <c r="V85" s="1084"/>
      <c r="W85" s="1039"/>
      <c r="X85" s="1039"/>
      <c r="Y85" s="1039"/>
    </row>
    <row r="86" spans="1:25" s="1042" customFormat="1" ht="18.75" customHeight="1" thickBot="1">
      <c r="A86" s="1137" t="s">
        <v>437</v>
      </c>
      <c r="B86" s="1092" t="s">
        <v>432</v>
      </c>
      <c r="C86" s="1083"/>
      <c r="D86" s="1078"/>
      <c r="E86" s="1084"/>
      <c r="F86" s="1085"/>
      <c r="G86" s="1086">
        <v>1.5</v>
      </c>
      <c r="H86" s="1078">
        <v>45</v>
      </c>
      <c r="I86" s="1078">
        <v>16</v>
      </c>
      <c r="J86" s="1078"/>
      <c r="K86" s="1078"/>
      <c r="L86" s="1078">
        <v>16</v>
      </c>
      <c r="M86" s="1084">
        <v>29</v>
      </c>
      <c r="N86" s="1087"/>
      <c r="O86" s="1083"/>
      <c r="P86" s="1088"/>
      <c r="Q86" s="1086"/>
      <c r="R86" s="1078"/>
      <c r="S86" s="1078"/>
      <c r="T86" s="1078"/>
      <c r="U86" s="1078">
        <v>2</v>
      </c>
      <c r="V86" s="1084"/>
      <c r="W86" s="1039"/>
      <c r="X86" s="1039"/>
      <c r="Y86" s="1039"/>
    </row>
    <row r="87" spans="1:25" s="1042" customFormat="1" ht="18.75" customHeight="1" thickBot="1">
      <c r="A87" s="1137" t="s">
        <v>438</v>
      </c>
      <c r="B87" s="1092" t="s">
        <v>432</v>
      </c>
      <c r="C87" s="1083"/>
      <c r="D87" s="1078">
        <v>9</v>
      </c>
      <c r="E87" s="1084"/>
      <c r="F87" s="1085"/>
      <c r="G87" s="1086">
        <v>1.5</v>
      </c>
      <c r="H87" s="1078">
        <v>45</v>
      </c>
      <c r="I87" s="1078">
        <v>18</v>
      </c>
      <c r="J87" s="1078"/>
      <c r="K87" s="1078"/>
      <c r="L87" s="1078">
        <v>18</v>
      </c>
      <c r="M87" s="1084">
        <v>27</v>
      </c>
      <c r="N87" s="1087"/>
      <c r="O87" s="1083"/>
      <c r="P87" s="1088"/>
      <c r="Q87" s="1086"/>
      <c r="R87" s="1078"/>
      <c r="S87" s="1078"/>
      <c r="T87" s="1078"/>
      <c r="U87" s="1078"/>
      <c r="V87" s="1084">
        <v>2</v>
      </c>
      <c r="W87" s="1039"/>
      <c r="X87" s="1039"/>
      <c r="Y87" s="1039"/>
    </row>
    <row r="88" spans="1:25" s="1042" customFormat="1" ht="18.75" customHeight="1" thickBot="1">
      <c r="A88" s="1137" t="s">
        <v>214</v>
      </c>
      <c r="B88" s="1072" t="s">
        <v>439</v>
      </c>
      <c r="C88" s="1095"/>
      <c r="D88" s="1078">
        <v>6</v>
      </c>
      <c r="E88" s="1084"/>
      <c r="F88" s="1138"/>
      <c r="G88" s="1086">
        <v>1.5</v>
      </c>
      <c r="H88" s="1078">
        <f>G88*30</f>
        <v>45</v>
      </c>
      <c r="I88" s="1078">
        <v>16</v>
      </c>
      <c r="J88" s="1078">
        <v>16</v>
      </c>
      <c r="K88" s="1078"/>
      <c r="L88" s="1078"/>
      <c r="M88" s="1084">
        <f>H88-I88</f>
        <v>29</v>
      </c>
      <c r="N88" s="1097"/>
      <c r="O88" s="1095"/>
      <c r="P88" s="1098"/>
      <c r="Q88" s="1086"/>
      <c r="R88" s="1078"/>
      <c r="S88" s="1078">
        <v>2</v>
      </c>
      <c r="T88" s="1078"/>
      <c r="U88" s="1078"/>
      <c r="V88" s="1084"/>
      <c r="W88" s="1039"/>
      <c r="X88" s="1039"/>
      <c r="Y88" s="1039"/>
    </row>
    <row r="89" spans="1:25" s="1042" customFormat="1" ht="34.5" customHeight="1" thickBot="1">
      <c r="A89" s="1137" t="s">
        <v>215</v>
      </c>
      <c r="B89" s="1139" t="s">
        <v>85</v>
      </c>
      <c r="C89" s="1140"/>
      <c r="D89" s="1141">
        <v>8</v>
      </c>
      <c r="E89" s="1141"/>
      <c r="F89" s="1142"/>
      <c r="G89" s="1143">
        <v>1.5</v>
      </c>
      <c r="H89" s="1123">
        <f>G89*30</f>
        <v>45</v>
      </c>
      <c r="I89" s="1124">
        <v>16</v>
      </c>
      <c r="J89" s="1144">
        <v>16</v>
      </c>
      <c r="K89" s="1144"/>
      <c r="L89" s="1144"/>
      <c r="M89" s="1145">
        <v>29</v>
      </c>
      <c r="N89" s="1140"/>
      <c r="O89" s="1141"/>
      <c r="P89" s="1142"/>
      <c r="Q89" s="1146"/>
      <c r="R89" s="1144"/>
      <c r="S89" s="1145"/>
      <c r="T89" s="1147"/>
      <c r="U89" s="1148">
        <v>1.5</v>
      </c>
      <c r="V89" s="1084"/>
      <c r="W89" s="1039"/>
      <c r="X89" s="1039"/>
      <c r="Y89" s="1039"/>
    </row>
    <row r="90" spans="1:25" s="1042" customFormat="1" ht="18.75" customHeight="1" thickBot="1">
      <c r="A90" s="1137" t="s">
        <v>216</v>
      </c>
      <c r="B90" s="1072" t="s">
        <v>197</v>
      </c>
      <c r="C90" s="1095"/>
      <c r="D90" s="1078">
        <v>7</v>
      </c>
      <c r="E90" s="1084"/>
      <c r="F90" s="1096"/>
      <c r="G90" s="1086">
        <v>1.5</v>
      </c>
      <c r="H90" s="1078">
        <v>45</v>
      </c>
      <c r="I90" s="1078">
        <v>20</v>
      </c>
      <c r="J90" s="1078">
        <v>14</v>
      </c>
      <c r="K90" s="1078"/>
      <c r="L90" s="1078">
        <v>6</v>
      </c>
      <c r="M90" s="1084">
        <v>25</v>
      </c>
      <c r="N90" s="1097"/>
      <c r="O90" s="1095"/>
      <c r="P90" s="1098"/>
      <c r="Q90" s="1086"/>
      <c r="R90" s="1078"/>
      <c r="S90" s="1078"/>
      <c r="T90" s="1078">
        <v>1.5</v>
      </c>
      <c r="U90" s="1078"/>
      <c r="V90" s="1084"/>
      <c r="W90" s="1039"/>
      <c r="X90" s="1039"/>
      <c r="Y90" s="1039"/>
    </row>
    <row r="91" spans="1:25" s="1042" customFormat="1" ht="18.75" customHeight="1" thickBot="1">
      <c r="A91" s="1137" t="s">
        <v>217</v>
      </c>
      <c r="B91" s="1099" t="s">
        <v>112</v>
      </c>
      <c r="C91" s="1095"/>
      <c r="D91" s="1078">
        <v>7</v>
      </c>
      <c r="E91" s="1084"/>
      <c r="F91" s="1096"/>
      <c r="G91" s="1086">
        <v>1.5</v>
      </c>
      <c r="H91" s="1078">
        <v>45</v>
      </c>
      <c r="I91" s="1078">
        <v>20</v>
      </c>
      <c r="J91" s="1078">
        <v>14</v>
      </c>
      <c r="K91" s="1078"/>
      <c r="L91" s="1078">
        <v>6</v>
      </c>
      <c r="M91" s="1084">
        <v>25</v>
      </c>
      <c r="N91" s="1097"/>
      <c r="O91" s="1095"/>
      <c r="P91" s="1098"/>
      <c r="Q91" s="1086"/>
      <c r="R91" s="1078"/>
      <c r="S91" s="1078"/>
      <c r="T91" s="1078">
        <v>1.5</v>
      </c>
      <c r="U91" s="1078"/>
      <c r="V91" s="1084"/>
      <c r="W91" s="1039"/>
      <c r="X91" s="1039"/>
      <c r="Y91" s="1039"/>
    </row>
    <row r="92" spans="1:25" s="1042" customFormat="1" ht="18.75" customHeight="1" thickBot="1">
      <c r="A92" s="1137" t="s">
        <v>218</v>
      </c>
      <c r="B92" s="1099" t="s">
        <v>440</v>
      </c>
      <c r="C92" s="1095"/>
      <c r="D92" s="1078">
        <v>7</v>
      </c>
      <c r="E92" s="1084"/>
      <c r="F92" s="1096"/>
      <c r="G92" s="1086">
        <v>1.5</v>
      </c>
      <c r="H92" s="1078">
        <v>45</v>
      </c>
      <c r="I92" s="1078">
        <v>20</v>
      </c>
      <c r="J92" s="1078">
        <v>14</v>
      </c>
      <c r="K92" s="1078"/>
      <c r="L92" s="1078">
        <v>6</v>
      </c>
      <c r="M92" s="1084">
        <v>25</v>
      </c>
      <c r="N92" s="1097"/>
      <c r="O92" s="1095"/>
      <c r="P92" s="1098"/>
      <c r="Q92" s="1086"/>
      <c r="R92" s="1078"/>
      <c r="S92" s="1078"/>
      <c r="T92" s="1078">
        <v>1.5</v>
      </c>
      <c r="U92" s="1083"/>
      <c r="V92" s="1088"/>
      <c r="W92" s="1039"/>
      <c r="X92" s="1039"/>
      <c r="Y92" s="1039"/>
    </row>
    <row r="93" spans="1:25" s="1042" customFormat="1" ht="18.75" customHeight="1">
      <c r="A93" s="1137" t="s">
        <v>441</v>
      </c>
      <c r="B93" s="1100" t="s">
        <v>442</v>
      </c>
      <c r="C93" s="1101"/>
      <c r="D93" s="1102">
        <v>6</v>
      </c>
      <c r="E93" s="1103"/>
      <c r="F93" s="1104"/>
      <c r="G93" s="1105">
        <f>G72</f>
        <v>1.5</v>
      </c>
      <c r="H93" s="1106">
        <f aca="true" t="shared" si="28" ref="H93:M93">H72</f>
        <v>45</v>
      </c>
      <c r="I93" s="1106">
        <f t="shared" si="28"/>
        <v>16</v>
      </c>
      <c r="J93" s="1106">
        <f t="shared" si="28"/>
        <v>16</v>
      </c>
      <c r="K93" s="1106"/>
      <c r="L93" s="1106"/>
      <c r="M93" s="1106">
        <f t="shared" si="28"/>
        <v>29</v>
      </c>
      <c r="N93" s="1107"/>
      <c r="O93" s="1101"/>
      <c r="P93" s="1108"/>
      <c r="Q93" s="1109"/>
      <c r="R93" s="1102"/>
      <c r="S93" s="1102">
        <v>2</v>
      </c>
      <c r="T93" s="1102"/>
      <c r="U93" s="1102"/>
      <c r="V93" s="1103"/>
      <c r="W93" s="1039"/>
      <c r="X93" s="1039"/>
      <c r="Y93" s="1039"/>
    </row>
    <row r="94" spans="1:25" s="1042" customFormat="1" ht="18.75" customHeight="1">
      <c r="A94" s="1137" t="s">
        <v>443</v>
      </c>
      <c r="B94" s="1149" t="s">
        <v>89</v>
      </c>
      <c r="C94" s="1150"/>
      <c r="D94" s="1144">
        <v>9</v>
      </c>
      <c r="E94" s="1144"/>
      <c r="F94" s="1151"/>
      <c r="G94" s="1144">
        <v>1.5</v>
      </c>
      <c r="H94" s="1144">
        <v>45</v>
      </c>
      <c r="I94" s="1144">
        <v>18</v>
      </c>
      <c r="J94" s="1144">
        <v>9</v>
      </c>
      <c r="K94" s="1144"/>
      <c r="L94" s="1144">
        <v>9</v>
      </c>
      <c r="M94" s="1144">
        <v>27</v>
      </c>
      <c r="N94" s="1150"/>
      <c r="O94" s="1150"/>
      <c r="P94" s="1150"/>
      <c r="Q94" s="1144"/>
      <c r="R94" s="1144"/>
      <c r="S94" s="1144"/>
      <c r="T94" s="1144"/>
      <c r="U94" s="1144"/>
      <c r="V94" s="1152">
        <v>2</v>
      </c>
      <c r="W94" s="1039"/>
      <c r="X94" s="1039"/>
      <c r="Y94" s="1039"/>
    </row>
    <row r="95" spans="1:25" s="1042" customFormat="1" ht="18.75" customHeight="1">
      <c r="A95" s="1110" t="s">
        <v>444</v>
      </c>
      <c r="B95" s="1111" t="s">
        <v>445</v>
      </c>
      <c r="C95" s="1112"/>
      <c r="D95" s="1113">
        <v>9</v>
      </c>
      <c r="E95" s="1113"/>
      <c r="F95" s="1114"/>
      <c r="G95" s="1113">
        <v>1.5</v>
      </c>
      <c r="H95" s="1113">
        <v>45</v>
      </c>
      <c r="I95" s="1113">
        <v>18</v>
      </c>
      <c r="J95" s="1113">
        <v>9</v>
      </c>
      <c r="K95" s="1113"/>
      <c r="L95" s="1113">
        <v>9</v>
      </c>
      <c r="M95" s="1113">
        <v>27</v>
      </c>
      <c r="N95" s="1112"/>
      <c r="O95" s="1112"/>
      <c r="P95" s="1112"/>
      <c r="Q95" s="1113"/>
      <c r="R95" s="1113"/>
      <c r="S95" s="1113"/>
      <c r="T95" s="1113"/>
      <c r="U95" s="1113"/>
      <c r="V95" s="1113">
        <v>2</v>
      </c>
      <c r="W95" s="1115"/>
      <c r="X95" s="1115"/>
      <c r="Y95" s="1115"/>
    </row>
    <row r="96" spans="1:25" s="1042" customFormat="1" ht="18.75" customHeight="1" thickBot="1">
      <c r="A96" s="1116" t="s">
        <v>446</v>
      </c>
      <c r="B96" s="1153" t="s">
        <v>54</v>
      </c>
      <c r="C96" s="1039"/>
      <c r="D96" s="1039">
        <v>9</v>
      </c>
      <c r="E96" s="1039"/>
      <c r="F96" s="1117"/>
      <c r="G96" s="1144">
        <v>1.5</v>
      </c>
      <c r="H96" s="1144">
        <v>45</v>
      </c>
      <c r="I96" s="1144">
        <v>18</v>
      </c>
      <c r="J96" s="1144">
        <v>9</v>
      </c>
      <c r="K96" s="1144"/>
      <c r="L96" s="1144">
        <v>9</v>
      </c>
      <c r="M96" s="1144">
        <v>27</v>
      </c>
      <c r="N96" s="1150"/>
      <c r="O96" s="1150"/>
      <c r="P96" s="1150"/>
      <c r="Q96" s="1144"/>
      <c r="R96" s="1144"/>
      <c r="S96" s="1144"/>
      <c r="T96" s="1144"/>
      <c r="U96" s="1144"/>
      <c r="V96" s="1144">
        <v>2</v>
      </c>
      <c r="W96" s="1039"/>
      <c r="X96" s="1039"/>
      <c r="Y96" s="1039"/>
    </row>
    <row r="97" spans="1:25" s="1042" customFormat="1" ht="18.75" customHeight="1" thickBot="1">
      <c r="A97" s="1116" t="s">
        <v>447</v>
      </c>
      <c r="B97" s="1153" t="s">
        <v>42</v>
      </c>
      <c r="C97" s="1039"/>
      <c r="D97" s="1039">
        <v>5</v>
      </c>
      <c r="E97" s="1039"/>
      <c r="F97" s="1117"/>
      <c r="G97" s="1077">
        <v>1.5</v>
      </c>
      <c r="H97" s="1078">
        <v>45</v>
      </c>
      <c r="I97" s="1078">
        <v>16</v>
      </c>
      <c r="J97" s="1074">
        <v>16</v>
      </c>
      <c r="K97" s="1074"/>
      <c r="L97" s="1074"/>
      <c r="M97" s="1075">
        <v>29</v>
      </c>
      <c r="N97" s="1079"/>
      <c r="O97" s="1073"/>
      <c r="P97" s="1080"/>
      <c r="Q97" s="1077"/>
      <c r="R97" s="1074">
        <v>2</v>
      </c>
      <c r="S97" s="1081"/>
      <c r="T97" s="1081"/>
      <c r="U97" s="1074"/>
      <c r="V97" s="1075"/>
      <c r="W97" s="1039"/>
      <c r="X97" s="1039"/>
      <c r="Y97" s="1039"/>
    </row>
    <row r="98" spans="1:25" ht="37.5" customHeight="1" thickBot="1">
      <c r="A98" s="1994" t="s">
        <v>226</v>
      </c>
      <c r="B98" s="1995"/>
      <c r="C98" s="1995"/>
      <c r="D98" s="1995"/>
      <c r="E98" s="1995"/>
      <c r="F98" s="1995"/>
      <c r="G98" s="1995"/>
      <c r="H98" s="1995"/>
      <c r="I98" s="1995"/>
      <c r="J98" s="1995"/>
      <c r="K98" s="1995"/>
      <c r="L98" s="1995"/>
      <c r="M98" s="1995"/>
      <c r="N98" s="1995"/>
      <c r="O98" s="1995"/>
      <c r="P98" s="1995"/>
      <c r="Q98" s="1995"/>
      <c r="R98" s="1995"/>
      <c r="S98" s="1995"/>
      <c r="T98" s="1995"/>
      <c r="U98" s="1995"/>
      <c r="V98" s="1995"/>
      <c r="W98" s="1995"/>
      <c r="X98" s="1995"/>
      <c r="Y98" s="1995"/>
    </row>
    <row r="99" spans="1:25" ht="21" customHeight="1" thickBot="1">
      <c r="A99" s="1999" t="s">
        <v>314</v>
      </c>
      <c r="B99" s="2000"/>
      <c r="C99" s="2000"/>
      <c r="D99" s="2000"/>
      <c r="E99" s="2000"/>
      <c r="F99" s="2000"/>
      <c r="G99" s="2000"/>
      <c r="H99" s="2000"/>
      <c r="I99" s="2000"/>
      <c r="J99" s="2000"/>
      <c r="K99" s="2000"/>
      <c r="L99" s="2000"/>
      <c r="M99" s="2000"/>
      <c r="N99" s="2000"/>
      <c r="O99" s="2000"/>
      <c r="P99" s="2000"/>
      <c r="Q99" s="2000"/>
      <c r="R99" s="2000"/>
      <c r="S99" s="2000"/>
      <c r="T99" s="2000"/>
      <c r="U99" s="2000"/>
      <c r="V99" s="2000"/>
      <c r="W99" s="2000"/>
      <c r="X99" s="2000"/>
      <c r="Y99" s="2001"/>
    </row>
    <row r="100" spans="1:59" ht="48" customHeight="1" thickBot="1">
      <c r="A100" s="497" t="s">
        <v>333</v>
      </c>
      <c r="B100" s="18" t="s">
        <v>61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  <c r="AV100" s="1885" t="s">
        <v>29</v>
      </c>
      <c r="AW100" s="1886"/>
      <c r="AX100" s="1887"/>
      <c r="AY100" s="1885" t="s">
        <v>30</v>
      </c>
      <c r="AZ100" s="1900"/>
      <c r="BA100" s="1901"/>
      <c r="BB100" s="1885" t="s">
        <v>31</v>
      </c>
      <c r="BC100" s="1900"/>
      <c r="BD100" s="1901"/>
      <c r="BE100" s="1885" t="s">
        <v>32</v>
      </c>
      <c r="BF100" s="1900"/>
      <c r="BG100" s="1901"/>
    </row>
    <row r="101" spans="1:59" ht="31.5" customHeight="1" thickBot="1">
      <c r="A101" s="498" t="s">
        <v>334</v>
      </c>
      <c r="B101" s="280" t="s">
        <v>61</v>
      </c>
      <c r="C101" s="16"/>
      <c r="D101" s="16">
        <v>6</v>
      </c>
      <c r="E101" s="21"/>
      <c r="F101" s="499"/>
      <c r="G101" s="809">
        <v>2.5</v>
      </c>
      <c r="H101" s="297">
        <f aca="true" t="shared" si="29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65</v>
      </c>
      <c r="O101" s="172" t="s">
        <v>65</v>
      </c>
      <c r="P101" s="176" t="s">
        <v>65</v>
      </c>
      <c r="Q101" s="175" t="s">
        <v>65</v>
      </c>
      <c r="R101" s="172" t="s">
        <v>65</v>
      </c>
      <c r="S101" s="416">
        <v>5</v>
      </c>
      <c r="T101" s="175" t="s">
        <v>65</v>
      </c>
      <c r="U101" s="172" t="s">
        <v>65</v>
      </c>
      <c r="V101" s="176" t="s">
        <v>65</v>
      </c>
      <c r="W101" s="181"/>
      <c r="X101" s="172"/>
      <c r="Y101" s="176"/>
      <c r="AV101" s="1888"/>
      <c r="AW101" s="1889"/>
      <c r="AX101" s="1890"/>
      <c r="AY101" s="1902"/>
      <c r="AZ101" s="1903"/>
      <c r="BA101" s="1904"/>
      <c r="BB101" s="1902"/>
      <c r="BC101" s="1903"/>
      <c r="BD101" s="1904"/>
      <c r="BE101" s="1902"/>
      <c r="BF101" s="1903"/>
      <c r="BG101" s="1904"/>
    </row>
    <row r="102" spans="1:59" ht="35.25" customHeight="1">
      <c r="A102" s="500" t="s">
        <v>335</v>
      </c>
      <c r="B102" s="280" t="s">
        <v>61</v>
      </c>
      <c r="C102" s="16">
        <v>7</v>
      </c>
      <c r="D102" s="16"/>
      <c r="E102" s="16"/>
      <c r="F102" s="20"/>
      <c r="G102" s="809">
        <v>3</v>
      </c>
      <c r="H102" s="297">
        <f t="shared" si="29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65</v>
      </c>
      <c r="O102" s="172" t="s">
        <v>65</v>
      </c>
      <c r="P102" s="176" t="s">
        <v>65</v>
      </c>
      <c r="Q102" s="175" t="s">
        <v>65</v>
      </c>
      <c r="R102" s="172" t="s">
        <v>65</v>
      </c>
      <c r="S102" s="274" t="s">
        <v>65</v>
      </c>
      <c r="T102" s="175">
        <v>3</v>
      </c>
      <c r="U102" s="172" t="s">
        <v>65</v>
      </c>
      <c r="V102" s="176" t="s">
        <v>65</v>
      </c>
      <c r="W102" s="181"/>
      <c r="X102" s="172"/>
      <c r="Y102" s="176"/>
      <c r="AV102" s="168">
        <v>1</v>
      </c>
      <c r="AW102" s="168">
        <v>2</v>
      </c>
      <c r="AX102" s="168">
        <v>3</v>
      </c>
      <c r="AY102" s="168">
        <v>4</v>
      </c>
      <c r="AZ102" s="168">
        <v>5</v>
      </c>
      <c r="BA102" s="168">
        <v>6</v>
      </c>
      <c r="BB102" s="168">
        <v>7</v>
      </c>
      <c r="BC102" s="168">
        <v>8</v>
      </c>
      <c r="BD102" s="168">
        <v>9</v>
      </c>
      <c r="BE102" s="168">
        <v>10</v>
      </c>
      <c r="BF102" s="168">
        <v>11</v>
      </c>
      <c r="BG102" s="169">
        <v>12</v>
      </c>
    </row>
    <row r="103" spans="1:59" ht="37.5" customHeight="1">
      <c r="A103" s="497" t="s">
        <v>177</v>
      </c>
      <c r="B103" s="280" t="s">
        <v>86</v>
      </c>
      <c r="C103" s="16">
        <v>2</v>
      </c>
      <c r="D103" s="16"/>
      <c r="E103" s="16"/>
      <c r="F103" s="20"/>
      <c r="G103" s="809">
        <v>2.5</v>
      </c>
      <c r="H103" s="501">
        <f t="shared" si="29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  <c r="AU103" s="544" t="s">
        <v>452</v>
      </c>
      <c r="AV103" s="544">
        <f>COUNTIF($C$100:$C$112,AV$5)</f>
        <v>0</v>
      </c>
      <c r="AW103" s="544">
        <f>COUNTIF($C$100:$C$112,AW$5)</f>
        <v>1</v>
      </c>
      <c r="AX103" s="544">
        <f aca="true" t="shared" si="30" ref="AX103:BG103">COUNTIF($C$100:$C$112,AX$5)</f>
        <v>0</v>
      </c>
      <c r="AY103" s="544">
        <f t="shared" si="30"/>
        <v>0</v>
      </c>
      <c r="AZ103" s="544">
        <f t="shared" si="30"/>
        <v>1</v>
      </c>
      <c r="BA103" s="544">
        <f t="shared" si="30"/>
        <v>0</v>
      </c>
      <c r="BB103" s="544">
        <f t="shared" si="30"/>
        <v>2</v>
      </c>
      <c r="BC103" s="544">
        <f t="shared" si="30"/>
        <v>0</v>
      </c>
      <c r="BD103" s="544">
        <f t="shared" si="30"/>
        <v>0</v>
      </c>
      <c r="BE103" s="544">
        <f>COUNTIF($C$100:$C$112,BE$5)</f>
        <v>0</v>
      </c>
      <c r="BF103" s="544">
        <f t="shared" si="30"/>
        <v>0</v>
      </c>
      <c r="BG103" s="544">
        <f t="shared" si="30"/>
        <v>0</v>
      </c>
    </row>
    <row r="104" spans="1:59" s="671" customFormat="1" ht="18" customHeight="1">
      <c r="A104" s="497" t="s">
        <v>336</v>
      </c>
      <c r="B104" s="18" t="s">
        <v>69</v>
      </c>
      <c r="C104" s="16"/>
      <c r="D104" s="16"/>
      <c r="E104" s="16"/>
      <c r="F104" s="20"/>
      <c r="G104" s="435">
        <f>G105+G106+G107</f>
        <v>7</v>
      </c>
      <c r="H104" s="501">
        <f t="shared" si="29"/>
        <v>210</v>
      </c>
      <c r="I104" s="94">
        <f aca="true" t="shared" si="31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  <c r="AU104" s="1263" t="s">
        <v>453</v>
      </c>
      <c r="AV104" s="544">
        <f>COUNTIF($D$100:$D$112,AV$5)</f>
        <v>0</v>
      </c>
      <c r="AW104" s="544">
        <f aca="true" t="shared" si="32" ref="AW104:BG104">COUNTIF($D$100:$D$112,AW$5)</f>
        <v>0</v>
      </c>
      <c r="AX104" s="544">
        <f t="shared" si="32"/>
        <v>1</v>
      </c>
      <c r="AY104" s="544">
        <f t="shared" si="32"/>
        <v>3</v>
      </c>
      <c r="AZ104" s="544">
        <f t="shared" si="32"/>
        <v>0</v>
      </c>
      <c r="BA104" s="544">
        <f t="shared" si="32"/>
        <v>1</v>
      </c>
      <c r="BB104" s="544">
        <f t="shared" si="32"/>
        <v>0</v>
      </c>
      <c r="BC104" s="544">
        <f t="shared" si="32"/>
        <v>0</v>
      </c>
      <c r="BD104" s="544">
        <f t="shared" si="32"/>
        <v>0</v>
      </c>
      <c r="BE104" s="544">
        <f t="shared" si="32"/>
        <v>0</v>
      </c>
      <c r="BF104" s="544">
        <f t="shared" si="32"/>
        <v>0</v>
      </c>
      <c r="BG104" s="544">
        <f t="shared" si="32"/>
        <v>0</v>
      </c>
    </row>
    <row r="105" spans="1:25" s="671" customFormat="1" ht="24" customHeight="1">
      <c r="A105" s="91" t="s">
        <v>337</v>
      </c>
      <c r="B105" s="280" t="s">
        <v>69</v>
      </c>
      <c r="C105" s="16"/>
      <c r="D105" s="16">
        <v>4</v>
      </c>
      <c r="E105" s="16"/>
      <c r="F105" s="20"/>
      <c r="G105" s="434">
        <v>2.5</v>
      </c>
      <c r="H105" s="297">
        <f t="shared" si="29"/>
        <v>75</v>
      </c>
      <c r="I105" s="27">
        <f t="shared" si="31"/>
        <v>45</v>
      </c>
      <c r="J105" s="43">
        <v>30</v>
      </c>
      <c r="K105" s="22"/>
      <c r="L105" s="22">
        <v>15</v>
      </c>
      <c r="M105" s="298">
        <f aca="true" t="shared" si="33" ref="M105:M112">H105-I105</f>
        <v>30</v>
      </c>
      <c r="N105" s="175" t="s">
        <v>65</v>
      </c>
      <c r="O105" s="172" t="s">
        <v>65</v>
      </c>
      <c r="P105" s="176" t="s">
        <v>65</v>
      </c>
      <c r="Q105" s="175">
        <v>3</v>
      </c>
      <c r="R105" s="172" t="s">
        <v>65</v>
      </c>
      <c r="S105" s="274" t="s">
        <v>65</v>
      </c>
      <c r="T105" s="175" t="s">
        <v>65</v>
      </c>
      <c r="U105" s="172"/>
      <c r="V105" s="176"/>
      <c r="W105" s="181"/>
      <c r="X105" s="172"/>
      <c r="Y105" s="176"/>
    </row>
    <row r="106" spans="1:25" ht="24" customHeight="1">
      <c r="A106" s="91" t="s">
        <v>338</v>
      </c>
      <c r="B106" s="280" t="s">
        <v>69</v>
      </c>
      <c r="C106" s="16">
        <v>5</v>
      </c>
      <c r="D106" s="16"/>
      <c r="E106" s="21"/>
      <c r="F106" s="499"/>
      <c r="G106" s="809">
        <v>3.5</v>
      </c>
      <c r="H106" s="297">
        <f t="shared" si="29"/>
        <v>105</v>
      </c>
      <c r="I106" s="27">
        <f t="shared" si="31"/>
        <v>63</v>
      </c>
      <c r="J106" s="43">
        <v>36</v>
      </c>
      <c r="K106" s="22">
        <v>9</v>
      </c>
      <c r="L106" s="22">
        <v>18</v>
      </c>
      <c r="M106" s="298">
        <f t="shared" si="33"/>
        <v>42</v>
      </c>
      <c r="N106" s="175" t="s">
        <v>65</v>
      </c>
      <c r="O106" s="172" t="s">
        <v>65</v>
      </c>
      <c r="P106" s="176" t="s">
        <v>65</v>
      </c>
      <c r="Q106" s="175" t="s">
        <v>65</v>
      </c>
      <c r="R106" s="172">
        <v>7</v>
      </c>
      <c r="S106" s="274" t="s">
        <v>65</v>
      </c>
      <c r="T106" s="175" t="s">
        <v>65</v>
      </c>
      <c r="U106" s="172"/>
      <c r="V106" s="176"/>
      <c r="W106" s="181"/>
      <c r="X106" s="172"/>
      <c r="Y106" s="176"/>
    </row>
    <row r="107" spans="1:25" ht="24" customHeight="1">
      <c r="A107" s="503" t="s">
        <v>339</v>
      </c>
      <c r="B107" s="18" t="s">
        <v>95</v>
      </c>
      <c r="C107" s="16"/>
      <c r="D107" s="16"/>
      <c r="E107" s="16">
        <v>6</v>
      </c>
      <c r="F107" s="20"/>
      <c r="G107" s="434">
        <v>1</v>
      </c>
      <c r="H107" s="297">
        <f t="shared" si="29"/>
        <v>30</v>
      </c>
      <c r="I107" s="27">
        <f t="shared" si="31"/>
        <v>18</v>
      </c>
      <c r="J107" s="43"/>
      <c r="K107" s="22"/>
      <c r="L107" s="22">
        <v>18</v>
      </c>
      <c r="M107" s="298">
        <f t="shared" si="33"/>
        <v>12</v>
      </c>
      <c r="N107" s="175" t="s">
        <v>65</v>
      </c>
      <c r="O107" s="172" t="s">
        <v>65</v>
      </c>
      <c r="P107" s="176" t="s">
        <v>65</v>
      </c>
      <c r="Q107" s="175" t="s">
        <v>65</v>
      </c>
      <c r="R107" s="172" t="s">
        <v>65</v>
      </c>
      <c r="S107" s="274"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178</v>
      </c>
      <c r="B108" s="18" t="s">
        <v>62</v>
      </c>
      <c r="C108" s="22">
        <v>7</v>
      </c>
      <c r="D108" s="22"/>
      <c r="E108" s="16"/>
      <c r="F108" s="20"/>
      <c r="G108" s="810">
        <v>4</v>
      </c>
      <c r="H108" s="501">
        <f t="shared" si="29"/>
        <v>120</v>
      </c>
      <c r="I108" s="94">
        <f t="shared" si="31"/>
        <v>60</v>
      </c>
      <c r="J108" s="98">
        <v>30</v>
      </c>
      <c r="K108" s="102">
        <v>15</v>
      </c>
      <c r="L108" s="102">
        <v>15</v>
      </c>
      <c r="M108" s="507">
        <f t="shared" si="33"/>
        <v>60</v>
      </c>
      <c r="N108" s="175" t="s">
        <v>65</v>
      </c>
      <c r="O108" s="172" t="s">
        <v>65</v>
      </c>
      <c r="P108" s="176" t="s">
        <v>65</v>
      </c>
      <c r="Q108" s="175" t="s">
        <v>65</v>
      </c>
      <c r="R108" s="172" t="s">
        <v>65</v>
      </c>
      <c r="S108" s="274" t="s">
        <v>65</v>
      </c>
      <c r="T108" s="175"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340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9"/>
        <v>120</v>
      </c>
      <c r="I109" s="94">
        <f t="shared" si="31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33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341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9"/>
        <v>60</v>
      </c>
      <c r="I110" s="27">
        <f t="shared" si="31"/>
        <v>36</v>
      </c>
      <c r="J110" s="43">
        <v>18</v>
      </c>
      <c r="K110" s="22"/>
      <c r="L110" s="22">
        <v>18</v>
      </c>
      <c r="M110" s="298">
        <f t="shared" si="33"/>
        <v>24</v>
      </c>
      <c r="N110" s="175" t="s">
        <v>65</v>
      </c>
      <c r="O110" s="172" t="s">
        <v>65</v>
      </c>
      <c r="P110" s="176">
        <f>I110/9</f>
        <v>4</v>
      </c>
      <c r="Q110" s="175" t="s">
        <v>65</v>
      </c>
      <c r="R110" s="172" t="s">
        <v>65</v>
      </c>
      <c r="S110" s="274" t="s">
        <v>65</v>
      </c>
      <c r="T110" s="175" t="s">
        <v>65</v>
      </c>
      <c r="U110" s="172" t="s">
        <v>65</v>
      </c>
      <c r="V110" s="176"/>
      <c r="W110" s="181"/>
      <c r="X110" s="172"/>
      <c r="Y110" s="176"/>
    </row>
    <row r="111" spans="1:25" ht="19.5" customHeight="1" thickBot="1">
      <c r="A111" s="91" t="s">
        <v>342</v>
      </c>
      <c r="B111" s="280" t="s">
        <v>44</v>
      </c>
      <c r="C111" s="16"/>
      <c r="D111" s="856">
        <v>4</v>
      </c>
      <c r="E111" s="16"/>
      <c r="F111" s="20"/>
      <c r="G111" s="434">
        <v>2</v>
      </c>
      <c r="H111" s="297">
        <f t="shared" si="29"/>
        <v>60</v>
      </c>
      <c r="I111" s="27">
        <f t="shared" si="31"/>
        <v>30</v>
      </c>
      <c r="J111" s="43">
        <v>15</v>
      </c>
      <c r="K111" s="22"/>
      <c r="L111" s="22">
        <v>15</v>
      </c>
      <c r="M111" s="298">
        <f t="shared" si="33"/>
        <v>30</v>
      </c>
      <c r="N111" s="175" t="s">
        <v>65</v>
      </c>
      <c r="O111" s="172" t="s">
        <v>65</v>
      </c>
      <c r="P111" s="176"/>
      <c r="Q111" s="175">
        <v>2</v>
      </c>
      <c r="R111" s="172" t="s">
        <v>65</v>
      </c>
      <c r="S111" s="274" t="s">
        <v>65</v>
      </c>
      <c r="T111" s="175" t="s">
        <v>65</v>
      </c>
      <c r="U111" s="172" t="s">
        <v>65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343</v>
      </c>
      <c r="B112" s="597" t="s">
        <v>87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31"/>
        <v>60</v>
      </c>
      <c r="J112" s="514">
        <v>30</v>
      </c>
      <c r="K112" s="514">
        <v>15</v>
      </c>
      <c r="L112" s="514">
        <v>15</v>
      </c>
      <c r="M112" s="605">
        <f t="shared" si="33"/>
        <v>45</v>
      </c>
      <c r="N112" s="188"/>
      <c r="O112" s="189"/>
      <c r="P112" s="190"/>
      <c r="Q112" s="183"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1978" t="s">
        <v>301</v>
      </c>
      <c r="B113" s="1954"/>
      <c r="C113" s="1954"/>
      <c r="D113" s="1954"/>
      <c r="E113" s="1954"/>
      <c r="F113" s="1955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34" ref="N113:Y113">SUM(N100:N112)</f>
        <v>0</v>
      </c>
      <c r="O113" s="202">
        <f t="shared" si="34"/>
        <v>5</v>
      </c>
      <c r="P113" s="414">
        <f t="shared" si="34"/>
        <v>4</v>
      </c>
      <c r="Q113" s="415">
        <f t="shared" si="34"/>
        <v>9</v>
      </c>
      <c r="R113" s="202">
        <f t="shared" si="34"/>
        <v>7</v>
      </c>
      <c r="S113" s="418">
        <f t="shared" si="34"/>
        <v>7</v>
      </c>
      <c r="T113" s="174">
        <f t="shared" si="34"/>
        <v>7</v>
      </c>
      <c r="U113" s="202">
        <f t="shared" si="34"/>
        <v>0</v>
      </c>
      <c r="V113" s="414">
        <f t="shared" si="34"/>
        <v>0</v>
      </c>
      <c r="W113" s="415">
        <f t="shared" si="34"/>
        <v>0</v>
      </c>
      <c r="X113" s="202">
        <f t="shared" si="34"/>
        <v>0</v>
      </c>
      <c r="Y113" s="414">
        <f t="shared" si="34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 thickBot="1">
      <c r="A114" s="1966" t="s">
        <v>315</v>
      </c>
      <c r="B114" s="1967"/>
      <c r="C114" s="1967"/>
      <c r="D114" s="1967"/>
      <c r="E114" s="1967"/>
      <c r="F114" s="1967"/>
      <c r="G114" s="1967"/>
      <c r="H114" s="1967"/>
      <c r="I114" s="1967"/>
      <c r="J114" s="1967"/>
      <c r="K114" s="1967"/>
      <c r="L114" s="1967"/>
      <c r="M114" s="1967"/>
      <c r="N114" s="1968"/>
      <c r="O114" s="1968"/>
      <c r="P114" s="1968"/>
      <c r="Q114" s="1968"/>
      <c r="R114" s="1968"/>
      <c r="S114" s="1968"/>
      <c r="T114" s="1968"/>
      <c r="U114" s="1968"/>
      <c r="V114" s="1968"/>
      <c r="W114" s="1968"/>
      <c r="X114" s="1968"/>
      <c r="Y114" s="1968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59" ht="46.5" customHeight="1">
      <c r="A115" s="264"/>
      <c r="B115" s="15" t="s">
        <v>327</v>
      </c>
      <c r="C115" s="22"/>
      <c r="D115" s="92"/>
      <c r="E115" s="92"/>
      <c r="F115" s="12"/>
      <c r="G115" s="812">
        <v>8</v>
      </c>
      <c r="H115" s="98">
        <f aca="true" t="shared" si="35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36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  <c r="AV115" s="1885" t="s">
        <v>29</v>
      </c>
      <c r="AW115" s="1886"/>
      <c r="AX115" s="1887"/>
      <c r="AY115" s="1885" t="s">
        <v>30</v>
      </c>
      <c r="AZ115" s="1900"/>
      <c r="BA115" s="1901"/>
      <c r="BB115" s="1885" t="s">
        <v>31</v>
      </c>
      <c r="BC115" s="1900"/>
      <c r="BD115" s="1901"/>
      <c r="BE115" s="1885" t="s">
        <v>32</v>
      </c>
      <c r="BF115" s="1900"/>
      <c r="BG115" s="1901"/>
    </row>
    <row r="116" spans="1:59" ht="35.25" customHeight="1" thickBot="1">
      <c r="A116" s="264"/>
      <c r="B116" s="15" t="s">
        <v>327</v>
      </c>
      <c r="C116" s="22"/>
      <c r="D116" s="92" t="s">
        <v>35</v>
      </c>
      <c r="E116" s="92"/>
      <c r="F116" s="12"/>
      <c r="G116" s="806">
        <v>4.5</v>
      </c>
      <c r="H116" s="43">
        <f t="shared" si="35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36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  <c r="AV116" s="1888"/>
      <c r="AW116" s="1889"/>
      <c r="AX116" s="1890"/>
      <c r="AY116" s="1902"/>
      <c r="AZ116" s="1903"/>
      <c r="BA116" s="1904"/>
      <c r="BB116" s="1902"/>
      <c r="BC116" s="1903"/>
      <c r="BD116" s="1904"/>
      <c r="BE116" s="1902"/>
      <c r="BF116" s="1903"/>
      <c r="BG116" s="1904"/>
    </row>
    <row r="117" spans="1:59" ht="35.25" customHeight="1">
      <c r="A117" s="264"/>
      <c r="B117" s="15" t="s">
        <v>327</v>
      </c>
      <c r="C117" s="22">
        <v>5</v>
      </c>
      <c r="D117" s="92"/>
      <c r="E117" s="92"/>
      <c r="F117" s="12"/>
      <c r="G117" s="806">
        <v>3.5</v>
      </c>
      <c r="H117" s="43">
        <f t="shared" si="35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36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  <c r="AV117" s="168">
        <v>1</v>
      </c>
      <c r="AW117" s="168">
        <v>2</v>
      </c>
      <c r="AX117" s="168">
        <v>3</v>
      </c>
      <c r="AY117" s="168">
        <v>4</v>
      </c>
      <c r="AZ117" s="168">
        <v>5</v>
      </c>
      <c r="BA117" s="168">
        <v>6</v>
      </c>
      <c r="BB117" s="168">
        <v>7</v>
      </c>
      <c r="BC117" s="168">
        <v>8</v>
      </c>
      <c r="BD117" s="168">
        <v>9</v>
      </c>
      <c r="BE117" s="168">
        <v>10</v>
      </c>
      <c r="BF117" s="168">
        <v>11</v>
      </c>
      <c r="BG117" s="169">
        <v>12</v>
      </c>
    </row>
    <row r="118" spans="1:59" ht="35.25" customHeight="1">
      <c r="A118" s="264"/>
      <c r="B118" s="18" t="s">
        <v>69</v>
      </c>
      <c r="C118" s="22"/>
      <c r="D118" s="92"/>
      <c r="E118" s="92"/>
      <c r="F118" s="41"/>
      <c r="G118" s="28">
        <v>3.5</v>
      </c>
      <c r="H118" s="43">
        <f t="shared" si="35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36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  <c r="AU118" s="544" t="s">
        <v>452</v>
      </c>
      <c r="AV118" s="544">
        <f>COUNTIF($C$115:$C$123,AV$5)</f>
        <v>0</v>
      </c>
      <c r="AW118" s="544">
        <f aca="true" t="shared" si="37" ref="AW118:BG118">COUNTIF($C$115:$C$123,AW$5)</f>
        <v>0</v>
      </c>
      <c r="AX118" s="544">
        <f t="shared" si="37"/>
        <v>1</v>
      </c>
      <c r="AY118" s="544">
        <f t="shared" si="37"/>
        <v>0</v>
      </c>
      <c r="AZ118" s="544">
        <f t="shared" si="37"/>
        <v>1</v>
      </c>
      <c r="BA118" s="544">
        <f t="shared" si="37"/>
        <v>1</v>
      </c>
      <c r="BB118" s="544">
        <f t="shared" si="37"/>
        <v>0</v>
      </c>
      <c r="BC118" s="544">
        <f t="shared" si="37"/>
        <v>0</v>
      </c>
      <c r="BD118" s="544">
        <f t="shared" si="37"/>
        <v>0</v>
      </c>
      <c r="BE118" s="544">
        <f t="shared" si="37"/>
        <v>0</v>
      </c>
      <c r="BF118" s="544">
        <f t="shared" si="37"/>
        <v>0</v>
      </c>
      <c r="BG118" s="544">
        <f t="shared" si="37"/>
        <v>0</v>
      </c>
    </row>
    <row r="119" spans="1:59" ht="21" customHeight="1">
      <c r="A119" s="264"/>
      <c r="B119" s="18" t="s">
        <v>69</v>
      </c>
      <c r="C119" s="22"/>
      <c r="D119" s="92"/>
      <c r="E119" s="92"/>
      <c r="F119" s="41"/>
      <c r="G119" s="28">
        <v>1.5</v>
      </c>
      <c r="H119" s="43">
        <f t="shared" si="35"/>
        <v>45</v>
      </c>
      <c r="I119" s="288">
        <v>27</v>
      </c>
      <c r="J119" s="98">
        <v>18</v>
      </c>
      <c r="K119" s="102"/>
      <c r="L119" s="102">
        <v>9</v>
      </c>
      <c r="M119" s="95">
        <f t="shared" si="36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  <c r="AU119" s="1263" t="s">
        <v>453</v>
      </c>
      <c r="AV119" s="544">
        <f>COUNTIF($D$115:$D$123,AV$5)</f>
        <v>0</v>
      </c>
      <c r="AW119" s="544">
        <f aca="true" t="shared" si="38" ref="AW119:BG119">COUNTIF($D$115:$D$123,AW$5)</f>
        <v>1</v>
      </c>
      <c r="AX119" s="544">
        <f t="shared" si="38"/>
        <v>0</v>
      </c>
      <c r="AY119" s="544">
        <f t="shared" si="38"/>
        <v>1</v>
      </c>
      <c r="AZ119" s="544">
        <f t="shared" si="38"/>
        <v>0</v>
      </c>
      <c r="BA119" s="544">
        <f t="shared" si="38"/>
        <v>0</v>
      </c>
      <c r="BB119" s="544">
        <f t="shared" si="38"/>
        <v>0</v>
      </c>
      <c r="BC119" s="544">
        <f t="shared" si="38"/>
        <v>0</v>
      </c>
      <c r="BD119" s="544">
        <f t="shared" si="38"/>
        <v>0</v>
      </c>
      <c r="BE119" s="544">
        <f t="shared" si="38"/>
        <v>0</v>
      </c>
      <c r="BF119" s="544">
        <f t="shared" si="38"/>
        <v>0</v>
      </c>
      <c r="BG119" s="544">
        <f t="shared" si="38"/>
        <v>0</v>
      </c>
    </row>
    <row r="120" spans="1:46" ht="21" customHeight="1">
      <c r="A120" s="264"/>
      <c r="B120" s="18" t="s">
        <v>69</v>
      </c>
      <c r="C120" s="22">
        <v>6</v>
      </c>
      <c r="D120" s="92"/>
      <c r="E120" s="92"/>
      <c r="F120" s="41"/>
      <c r="G120" s="28">
        <v>2</v>
      </c>
      <c r="H120" s="43">
        <f t="shared" si="35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36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229</v>
      </c>
      <c r="C121" s="92"/>
      <c r="D121" s="92"/>
      <c r="E121" s="92"/>
      <c r="F121" s="12"/>
      <c r="G121" s="812">
        <f>G122+G123</f>
        <v>6.5</v>
      </c>
      <c r="H121" s="98">
        <f t="shared" si="35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229</v>
      </c>
      <c r="C122" s="92"/>
      <c r="D122" s="92" t="s">
        <v>220</v>
      </c>
      <c r="E122" s="92"/>
      <c r="F122" s="12"/>
      <c r="G122" s="806">
        <v>3</v>
      </c>
      <c r="H122" s="43">
        <f t="shared" si="35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229</v>
      </c>
      <c r="C123" s="421" t="s">
        <v>39</v>
      </c>
      <c r="D123" s="421"/>
      <c r="E123" s="421"/>
      <c r="F123" s="270"/>
      <c r="G123" s="813">
        <v>3.5</v>
      </c>
      <c r="H123" s="271">
        <f t="shared" si="35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1978" t="s">
        <v>302</v>
      </c>
      <c r="B124" s="1954"/>
      <c r="C124" s="1954"/>
      <c r="D124" s="1954"/>
      <c r="E124" s="1954"/>
      <c r="F124" s="1954"/>
      <c r="G124" s="202">
        <f>G115+G118+G121</f>
        <v>18</v>
      </c>
      <c r="H124" s="202">
        <f aca="true" t="shared" si="39" ref="H124:M124">H115+H118+H121</f>
        <v>540</v>
      </c>
      <c r="I124" s="202">
        <f t="shared" si="39"/>
        <v>234</v>
      </c>
      <c r="J124" s="202">
        <f t="shared" si="39"/>
        <v>144</v>
      </c>
      <c r="K124" s="202">
        <f t="shared" si="39"/>
        <v>45</v>
      </c>
      <c r="L124" s="202">
        <f t="shared" si="39"/>
        <v>45</v>
      </c>
      <c r="M124" s="202">
        <f t="shared" si="39"/>
        <v>306</v>
      </c>
      <c r="N124" s="174">
        <f aca="true" t="shared" si="40" ref="N124:Y124">SUM(N115:N123)</f>
        <v>0</v>
      </c>
      <c r="O124" s="202">
        <f t="shared" si="40"/>
        <v>5</v>
      </c>
      <c r="P124" s="414">
        <f t="shared" si="40"/>
        <v>5</v>
      </c>
      <c r="Q124" s="174">
        <f t="shared" si="40"/>
        <v>5</v>
      </c>
      <c r="R124" s="202">
        <f t="shared" si="40"/>
        <v>10</v>
      </c>
      <c r="S124" s="414">
        <f t="shared" si="40"/>
        <v>4</v>
      </c>
      <c r="T124" s="174">
        <f t="shared" si="40"/>
        <v>0</v>
      </c>
      <c r="U124" s="202">
        <f t="shared" si="40"/>
        <v>0</v>
      </c>
      <c r="V124" s="414">
        <f t="shared" si="40"/>
        <v>0</v>
      </c>
      <c r="W124" s="174">
        <f t="shared" si="40"/>
        <v>0</v>
      </c>
      <c r="X124" s="202">
        <f t="shared" si="40"/>
        <v>0</v>
      </c>
      <c r="Y124" s="414">
        <f t="shared" si="40"/>
        <v>0</v>
      </c>
      <c r="Z124" s="289"/>
      <c r="AA124" s="289"/>
    </row>
    <row r="125" spans="1:25" ht="18.75" customHeight="1">
      <c r="A125" s="1962" t="s">
        <v>206</v>
      </c>
      <c r="B125" s="1962"/>
      <c r="C125" s="1962"/>
      <c r="D125" s="1962"/>
      <c r="E125" s="1962"/>
      <c r="F125" s="1962"/>
      <c r="G125" s="1962"/>
      <c r="H125" s="1962"/>
      <c r="I125" s="1962"/>
      <c r="J125" s="1962"/>
      <c r="K125" s="1962"/>
      <c r="L125" s="1962"/>
      <c r="M125" s="1962"/>
      <c r="N125" s="1962"/>
      <c r="O125" s="1962"/>
      <c r="P125" s="1962"/>
      <c r="Q125" s="1962"/>
      <c r="R125" s="1962"/>
      <c r="S125" s="1962"/>
      <c r="T125" s="1962"/>
      <c r="U125" s="1962"/>
      <c r="V125" s="1962"/>
      <c r="W125" s="1962"/>
      <c r="X125" s="1962"/>
      <c r="Y125" s="1962"/>
    </row>
    <row r="126" spans="1:25" ht="21" customHeight="1" thickBot="1">
      <c r="A126" s="1982" t="s">
        <v>316</v>
      </c>
      <c r="B126" s="1983"/>
      <c r="C126" s="1983"/>
      <c r="D126" s="1983"/>
      <c r="E126" s="1983"/>
      <c r="F126" s="1983"/>
      <c r="G126" s="1983"/>
      <c r="H126" s="1983"/>
      <c r="I126" s="1983"/>
      <c r="J126" s="1983"/>
      <c r="K126" s="1983"/>
      <c r="L126" s="1983"/>
      <c r="M126" s="1983"/>
      <c r="N126" s="1983"/>
      <c r="O126" s="1983"/>
      <c r="P126" s="1983"/>
      <c r="Q126" s="1983"/>
      <c r="R126" s="1983"/>
      <c r="S126" s="1983"/>
      <c r="T126" s="1983"/>
      <c r="U126" s="1983"/>
      <c r="V126" s="1983"/>
      <c r="W126" s="1983"/>
      <c r="X126" s="1983"/>
      <c r="Y126" s="1983"/>
    </row>
    <row r="127" spans="1:59" ht="18" customHeight="1">
      <c r="A127" s="40" t="s">
        <v>344</v>
      </c>
      <c r="B127" s="280" t="s">
        <v>63</v>
      </c>
      <c r="C127" s="22">
        <v>7</v>
      </c>
      <c r="D127" s="22"/>
      <c r="E127" s="16"/>
      <c r="F127" s="20"/>
      <c r="G127" s="809">
        <v>6</v>
      </c>
      <c r="H127" s="501">
        <f aca="true" t="shared" si="41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65</v>
      </c>
      <c r="O127" s="172" t="s">
        <v>65</v>
      </c>
      <c r="P127" s="176" t="s">
        <v>65</v>
      </c>
      <c r="Q127" s="175" t="s">
        <v>65</v>
      </c>
      <c r="R127" s="172" t="s">
        <v>65</v>
      </c>
      <c r="S127" s="176" t="s">
        <v>65</v>
      </c>
      <c r="T127" s="175">
        <v>6</v>
      </c>
      <c r="U127" s="172" t="s">
        <v>65</v>
      </c>
      <c r="V127" s="176" t="s">
        <v>65</v>
      </c>
      <c r="W127" s="181"/>
      <c r="X127" s="172" t="s">
        <v>65</v>
      </c>
      <c r="Y127" s="176" t="s">
        <v>65</v>
      </c>
      <c r="AV127" s="1885" t="s">
        <v>29</v>
      </c>
      <c r="AW127" s="1886"/>
      <c r="AX127" s="1887"/>
      <c r="AY127" s="1885" t="s">
        <v>30</v>
      </c>
      <c r="AZ127" s="1900"/>
      <c r="BA127" s="1901"/>
      <c r="BB127" s="1885" t="s">
        <v>31</v>
      </c>
      <c r="BC127" s="1900"/>
      <c r="BD127" s="1901"/>
      <c r="BE127" s="1885" t="s">
        <v>32</v>
      </c>
      <c r="BF127" s="1900"/>
      <c r="BG127" s="1901"/>
    </row>
    <row r="128" spans="1:59" s="669" customFormat="1" ht="36" customHeight="1" thickBot="1">
      <c r="A128" s="612" t="s">
        <v>347</v>
      </c>
      <c r="B128" s="18" t="s">
        <v>90</v>
      </c>
      <c r="C128" s="22"/>
      <c r="D128" s="22">
        <v>5</v>
      </c>
      <c r="E128" s="16"/>
      <c r="F128" s="20"/>
      <c r="G128" s="810">
        <v>3</v>
      </c>
      <c r="H128" s="501">
        <f t="shared" si="41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65</v>
      </c>
      <c r="O128" s="172" t="s">
        <v>65</v>
      </c>
      <c r="P128" s="176" t="s">
        <v>65</v>
      </c>
      <c r="Q128" s="175" t="s">
        <v>65</v>
      </c>
      <c r="R128" s="172">
        <v>3</v>
      </c>
      <c r="S128" s="39"/>
      <c r="T128" s="175"/>
      <c r="U128" s="172"/>
      <c r="V128" s="176" t="s">
        <v>65</v>
      </c>
      <c r="W128" s="181"/>
      <c r="X128" s="172" t="s">
        <v>65</v>
      </c>
      <c r="Y128" s="176"/>
      <c r="AU128" s="544"/>
      <c r="AV128" s="1888"/>
      <c r="AW128" s="1889"/>
      <c r="AX128" s="1890"/>
      <c r="AY128" s="1902"/>
      <c r="AZ128" s="1903"/>
      <c r="BA128" s="1904"/>
      <c r="BB128" s="1902"/>
      <c r="BC128" s="1903"/>
      <c r="BD128" s="1904"/>
      <c r="BE128" s="1902"/>
      <c r="BF128" s="1903"/>
      <c r="BG128" s="1904"/>
    </row>
    <row r="129" spans="1:59" ht="30" customHeight="1">
      <c r="A129" s="503" t="s">
        <v>348</v>
      </c>
      <c r="B129" s="18" t="s">
        <v>73</v>
      </c>
      <c r="C129" s="16"/>
      <c r="D129" s="16"/>
      <c r="E129" s="16"/>
      <c r="F129" s="20"/>
      <c r="G129" s="814">
        <f>G130+G131</f>
        <v>9.5</v>
      </c>
      <c r="H129" s="501">
        <f t="shared" si="41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  <c r="AV129" s="168">
        <v>1</v>
      </c>
      <c r="AW129" s="168">
        <v>2</v>
      </c>
      <c r="AX129" s="168">
        <v>3</v>
      </c>
      <c r="AY129" s="168">
        <v>4</v>
      </c>
      <c r="AZ129" s="168">
        <v>5</v>
      </c>
      <c r="BA129" s="168">
        <v>6</v>
      </c>
      <c r="BB129" s="168">
        <v>7</v>
      </c>
      <c r="BC129" s="168">
        <v>8</v>
      </c>
      <c r="BD129" s="168">
        <v>9</v>
      </c>
      <c r="BE129" s="168">
        <v>10</v>
      </c>
      <c r="BF129" s="168">
        <v>11</v>
      </c>
      <c r="BG129" s="169">
        <v>12</v>
      </c>
    </row>
    <row r="130" spans="1:59" s="1042" customFormat="1" ht="18" customHeight="1">
      <c r="A130" s="1053" t="s">
        <v>349</v>
      </c>
      <c r="B130" s="1043" t="s">
        <v>73</v>
      </c>
      <c r="C130" s="1039"/>
      <c r="D130" s="1039">
        <v>9</v>
      </c>
      <c r="E130" s="1030"/>
      <c r="F130" s="1054"/>
      <c r="G130" s="1055">
        <v>4.5</v>
      </c>
      <c r="H130" s="1056">
        <f t="shared" si="41"/>
        <v>135</v>
      </c>
      <c r="I130" s="1039">
        <f>J130+K130+L130</f>
        <v>63</v>
      </c>
      <c r="J130" s="1057">
        <v>27</v>
      </c>
      <c r="K130" s="1039">
        <v>9</v>
      </c>
      <c r="L130" s="1057">
        <v>27</v>
      </c>
      <c r="M130" s="1040">
        <f>H130-I130</f>
        <v>72</v>
      </c>
      <c r="N130" s="1058"/>
      <c r="O130" s="1059"/>
      <c r="P130" s="1060"/>
      <c r="Q130" s="1061"/>
      <c r="R130" s="1059"/>
      <c r="S130" s="1060"/>
      <c r="T130" s="1061"/>
      <c r="U130" s="1059"/>
      <c r="V130" s="1060">
        <v>7</v>
      </c>
      <c r="W130" s="1058"/>
      <c r="X130" s="1059"/>
      <c r="Y130" s="1060"/>
      <c r="AU130" s="544" t="s">
        <v>452</v>
      </c>
      <c r="AV130" s="544">
        <f>COUNTIF($C$127:$C$164,AV$5)</f>
        <v>0</v>
      </c>
      <c r="AW130" s="544">
        <f aca="true" t="shared" si="42" ref="AW130:BG130">COUNTIF($C$127:$C$164,AW$5)</f>
        <v>0</v>
      </c>
      <c r="AX130" s="544">
        <f t="shared" si="42"/>
        <v>0</v>
      </c>
      <c r="AY130" s="544">
        <f t="shared" si="42"/>
        <v>1</v>
      </c>
      <c r="AZ130" s="544">
        <f t="shared" si="42"/>
        <v>0</v>
      </c>
      <c r="BA130" s="544">
        <f t="shared" si="42"/>
        <v>1</v>
      </c>
      <c r="BB130" s="544">
        <f t="shared" si="42"/>
        <v>1</v>
      </c>
      <c r="BC130" s="544">
        <f t="shared" si="42"/>
        <v>1</v>
      </c>
      <c r="BD130" s="544">
        <f t="shared" si="42"/>
        <v>3</v>
      </c>
      <c r="BE130" s="544">
        <f t="shared" si="42"/>
        <v>1</v>
      </c>
      <c r="BF130" s="544">
        <f t="shared" si="42"/>
        <v>1</v>
      </c>
      <c r="BG130" s="544">
        <f t="shared" si="42"/>
        <v>2</v>
      </c>
    </row>
    <row r="131" spans="1:59" s="1062" customFormat="1" ht="27.75" customHeight="1">
      <c r="A131" s="1053" t="s">
        <v>350</v>
      </c>
      <c r="B131" s="1043" t="s">
        <v>73</v>
      </c>
      <c r="C131" s="1039">
        <v>10</v>
      </c>
      <c r="D131" s="1039"/>
      <c r="E131" s="1039"/>
      <c r="F131" s="1052"/>
      <c r="G131" s="1055">
        <v>5</v>
      </c>
      <c r="H131" s="1056">
        <f t="shared" si="41"/>
        <v>150</v>
      </c>
      <c r="I131" s="1039">
        <f>J131+K131+L131</f>
        <v>90</v>
      </c>
      <c r="J131" s="1039">
        <v>30</v>
      </c>
      <c r="K131" s="1039">
        <v>30</v>
      </c>
      <c r="L131" s="1039">
        <v>30</v>
      </c>
      <c r="M131" s="1040">
        <f>H131-I131</f>
        <v>60</v>
      </c>
      <c r="N131" s="1058"/>
      <c r="O131" s="1059"/>
      <c r="P131" s="1060"/>
      <c r="Q131" s="1061"/>
      <c r="R131" s="1059"/>
      <c r="S131" s="1060"/>
      <c r="T131" s="1061"/>
      <c r="U131" s="1059"/>
      <c r="V131" s="1060"/>
      <c r="W131" s="1058">
        <v>6</v>
      </c>
      <c r="X131" s="1059"/>
      <c r="Y131" s="1060"/>
      <c r="AU131" s="1263" t="s">
        <v>453</v>
      </c>
      <c r="AV131" s="544">
        <f>COUNTIF($D$127:$D$164,AV$5)</f>
        <v>0</v>
      </c>
      <c r="AW131" s="544">
        <f aca="true" t="shared" si="43" ref="AW131:BG131">COUNTIF($D$127:$D$164,AW$5)</f>
        <v>0</v>
      </c>
      <c r="AX131" s="544">
        <f t="shared" si="43"/>
        <v>0</v>
      </c>
      <c r="AY131" s="544">
        <f t="shared" si="43"/>
        <v>0</v>
      </c>
      <c r="AZ131" s="544">
        <f t="shared" si="43"/>
        <v>1</v>
      </c>
      <c r="BA131" s="544">
        <f t="shared" si="43"/>
        <v>0</v>
      </c>
      <c r="BB131" s="544">
        <f t="shared" si="43"/>
        <v>2</v>
      </c>
      <c r="BC131" s="544">
        <f t="shared" si="43"/>
        <v>3</v>
      </c>
      <c r="BD131" s="544">
        <f t="shared" si="43"/>
        <v>1</v>
      </c>
      <c r="BE131" s="544">
        <f t="shared" si="43"/>
        <v>3</v>
      </c>
      <c r="BF131" s="544">
        <f t="shared" si="43"/>
        <v>2</v>
      </c>
      <c r="BG131" s="544">
        <f t="shared" si="43"/>
        <v>1</v>
      </c>
    </row>
    <row r="132" spans="1:25" ht="39.75" customHeight="1">
      <c r="A132" s="503" t="s">
        <v>351</v>
      </c>
      <c r="B132" s="18" t="s">
        <v>81</v>
      </c>
      <c r="C132" s="16">
        <v>6</v>
      </c>
      <c r="D132" s="16"/>
      <c r="E132" s="16"/>
      <c r="F132" s="20"/>
      <c r="G132" s="352">
        <v>3</v>
      </c>
      <c r="H132" s="501">
        <f t="shared" si="41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v>3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352</v>
      </c>
      <c r="B133" s="51" t="s">
        <v>82</v>
      </c>
      <c r="C133" s="16"/>
      <c r="D133" s="16"/>
      <c r="E133" s="16"/>
      <c r="F133" s="20"/>
      <c r="G133" s="352">
        <f>G134+G135</f>
        <v>4</v>
      </c>
      <c r="H133" s="501">
        <f t="shared" si="41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353</v>
      </c>
      <c r="B134" s="674" t="s">
        <v>82</v>
      </c>
      <c r="C134" s="16">
        <v>4</v>
      </c>
      <c r="D134" s="16"/>
      <c r="E134" s="16"/>
      <c r="F134" s="20"/>
      <c r="G134" s="314">
        <v>3</v>
      </c>
      <c r="H134" s="501">
        <f t="shared" si="41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354</v>
      </c>
      <c r="B135" s="674" t="s">
        <v>409</v>
      </c>
      <c r="C135" s="16"/>
      <c r="D135" s="16"/>
      <c r="E135" s="16"/>
      <c r="F135" s="20">
        <v>5</v>
      </c>
      <c r="G135" s="434">
        <v>1</v>
      </c>
      <c r="H135" s="501">
        <f t="shared" si="41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65</v>
      </c>
      <c r="O135" s="172" t="s">
        <v>65</v>
      </c>
      <c r="P135" s="176" t="s">
        <v>65</v>
      </c>
      <c r="Q135" s="175" t="s">
        <v>65</v>
      </c>
      <c r="R135" s="19">
        <v>2</v>
      </c>
      <c r="S135" s="182"/>
      <c r="T135" s="175" t="s">
        <v>65</v>
      </c>
      <c r="U135" s="172" t="s">
        <v>65</v>
      </c>
      <c r="V135" s="176" t="s">
        <v>65</v>
      </c>
      <c r="W135" s="181" t="s">
        <v>65</v>
      </c>
      <c r="X135" s="172" t="s">
        <v>65</v>
      </c>
      <c r="Y135" s="176" t="s">
        <v>65</v>
      </c>
      <c r="AC135" s="669"/>
    </row>
    <row r="136" spans="1:29" s="670" customFormat="1" ht="48.75" customHeight="1">
      <c r="A136" s="503" t="s">
        <v>355</v>
      </c>
      <c r="B136" s="18" t="s">
        <v>74</v>
      </c>
      <c r="C136" s="16"/>
      <c r="D136" s="16"/>
      <c r="E136" s="16"/>
      <c r="F136" s="20"/>
      <c r="G136" s="352">
        <f>SUM(G137:G139)</f>
        <v>11.5</v>
      </c>
      <c r="H136" s="501">
        <f t="shared" si="41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356</v>
      </c>
      <c r="B137" s="280" t="s">
        <v>74</v>
      </c>
      <c r="C137" s="16"/>
      <c r="D137" s="16">
        <v>7</v>
      </c>
      <c r="E137" s="16"/>
      <c r="F137" s="20"/>
      <c r="G137" s="809">
        <v>6</v>
      </c>
      <c r="H137" s="501">
        <f t="shared" si="41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65</v>
      </c>
      <c r="O137" s="172" t="s">
        <v>65</v>
      </c>
      <c r="P137" s="176" t="s">
        <v>65</v>
      </c>
      <c r="Q137" s="175" t="s">
        <v>65</v>
      </c>
      <c r="R137" s="172" t="s">
        <v>65</v>
      </c>
      <c r="S137" s="176"/>
      <c r="T137" s="175">
        <v>6</v>
      </c>
      <c r="U137" s="172"/>
      <c r="V137" s="176" t="s">
        <v>65</v>
      </c>
      <c r="W137" s="181"/>
      <c r="X137" s="172" t="s">
        <v>65</v>
      </c>
      <c r="Y137" s="176" t="s">
        <v>65</v>
      </c>
    </row>
    <row r="138" spans="1:25" s="669" customFormat="1" ht="42" customHeight="1">
      <c r="A138" s="91" t="s">
        <v>357</v>
      </c>
      <c r="B138" s="280" t="s">
        <v>74</v>
      </c>
      <c r="C138" s="16">
        <v>8</v>
      </c>
      <c r="D138" s="16"/>
      <c r="E138" s="16"/>
      <c r="F138" s="20"/>
      <c r="G138" s="809">
        <v>4</v>
      </c>
      <c r="H138" s="501">
        <f t="shared" si="41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65</v>
      </c>
      <c r="O138" s="172" t="s">
        <v>65</v>
      </c>
      <c r="P138" s="176" t="s">
        <v>65</v>
      </c>
      <c r="Q138" s="175"/>
      <c r="R138" s="172" t="s">
        <v>65</v>
      </c>
      <c r="S138" s="176" t="s">
        <v>65</v>
      </c>
      <c r="T138" s="175" t="s">
        <v>65</v>
      </c>
      <c r="U138" s="172">
        <v>6</v>
      </c>
      <c r="V138" s="176"/>
      <c r="W138" s="181"/>
      <c r="X138" s="172" t="s">
        <v>65</v>
      </c>
      <c r="Y138" s="176" t="s">
        <v>65</v>
      </c>
    </row>
    <row r="139" spans="1:25" s="669" customFormat="1" ht="57" customHeight="1">
      <c r="A139" s="503" t="s">
        <v>358</v>
      </c>
      <c r="B139" s="280" t="s">
        <v>410</v>
      </c>
      <c r="C139" s="675"/>
      <c r="D139" s="675"/>
      <c r="E139" s="16"/>
      <c r="F139" s="20">
        <v>9</v>
      </c>
      <c r="G139" s="434">
        <v>1.5</v>
      </c>
      <c r="H139" s="501">
        <f t="shared" si="41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65</v>
      </c>
      <c r="O139" s="172" t="s">
        <v>65</v>
      </c>
      <c r="P139" s="176" t="s">
        <v>65</v>
      </c>
      <c r="Q139" s="175" t="s">
        <v>65</v>
      </c>
      <c r="R139" s="172" t="s">
        <v>65</v>
      </c>
      <c r="S139" s="176" t="s">
        <v>65</v>
      </c>
      <c r="T139" s="175" t="s">
        <v>65</v>
      </c>
      <c r="U139" s="172"/>
      <c r="V139" s="176">
        <v>2</v>
      </c>
      <c r="W139" s="181"/>
      <c r="X139" s="172" t="s">
        <v>65</v>
      </c>
      <c r="Y139" s="176" t="s">
        <v>65</v>
      </c>
    </row>
    <row r="140" spans="1:25" s="669" customFormat="1" ht="45.75" customHeight="1">
      <c r="A140" s="503" t="s">
        <v>359</v>
      </c>
      <c r="B140" s="18" t="s">
        <v>83</v>
      </c>
      <c r="C140" s="16"/>
      <c r="D140" s="16"/>
      <c r="E140" s="16"/>
      <c r="F140" s="20"/>
      <c r="G140" s="352">
        <f>SUM(G141:G142)</f>
        <v>7.5</v>
      </c>
      <c r="H140" s="501">
        <f t="shared" si="41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360</v>
      </c>
      <c r="B141" s="280" t="s">
        <v>83</v>
      </c>
      <c r="C141" s="16"/>
      <c r="D141" s="16">
        <v>10</v>
      </c>
      <c r="E141" s="21"/>
      <c r="F141" s="499"/>
      <c r="G141" s="434">
        <v>4.5</v>
      </c>
      <c r="H141" s="501">
        <f t="shared" si="41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65</v>
      </c>
      <c r="O141" s="172" t="s">
        <v>65</v>
      </c>
      <c r="P141" s="176" t="s">
        <v>65</v>
      </c>
      <c r="Q141" s="175" t="s">
        <v>65</v>
      </c>
      <c r="R141" s="172" t="s">
        <v>65</v>
      </c>
      <c r="S141" s="176" t="s">
        <v>65</v>
      </c>
      <c r="T141" s="175" t="s">
        <v>65</v>
      </c>
      <c r="U141" s="172" t="s">
        <v>65</v>
      </c>
      <c r="V141" s="176" t="s">
        <v>65</v>
      </c>
      <c r="W141" s="181">
        <v>6</v>
      </c>
      <c r="X141" s="172" t="s">
        <v>65</v>
      </c>
      <c r="Y141" s="176" t="s">
        <v>65</v>
      </c>
    </row>
    <row r="142" spans="1:25" ht="18" customHeight="1">
      <c r="A142" s="91" t="s">
        <v>361</v>
      </c>
      <c r="B142" s="280" t="s">
        <v>72</v>
      </c>
      <c r="C142" s="16">
        <v>11</v>
      </c>
      <c r="D142" s="16"/>
      <c r="E142" s="16"/>
      <c r="F142" s="20"/>
      <c r="G142" s="434">
        <v>3</v>
      </c>
      <c r="H142" s="501">
        <f t="shared" si="41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65</v>
      </c>
      <c r="O142" s="172" t="s">
        <v>65</v>
      </c>
      <c r="P142" s="176" t="s">
        <v>65</v>
      </c>
      <c r="Q142" s="175" t="s">
        <v>65</v>
      </c>
      <c r="R142" s="172" t="s">
        <v>65</v>
      </c>
      <c r="S142" s="176" t="s">
        <v>65</v>
      </c>
      <c r="T142" s="175" t="s">
        <v>65</v>
      </c>
      <c r="U142" s="172" t="s">
        <v>65</v>
      </c>
      <c r="V142" s="176" t="s">
        <v>65</v>
      </c>
      <c r="W142" s="181"/>
      <c r="X142" s="27">
        <v>5</v>
      </c>
      <c r="Y142" s="176" t="s">
        <v>65</v>
      </c>
    </row>
    <row r="143" spans="1:25" ht="18" customHeight="1">
      <c r="A143" s="503" t="s">
        <v>362</v>
      </c>
      <c r="B143" s="18" t="s">
        <v>84</v>
      </c>
      <c r="C143" s="16"/>
      <c r="D143" s="16"/>
      <c r="E143" s="16"/>
      <c r="F143" s="20"/>
      <c r="G143" s="435">
        <f>G145+G144</f>
        <v>8</v>
      </c>
      <c r="H143" s="501">
        <f t="shared" si="41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363</v>
      </c>
      <c r="B144" s="280" t="s">
        <v>84</v>
      </c>
      <c r="C144" s="16"/>
      <c r="D144" s="16">
        <v>8</v>
      </c>
      <c r="E144" s="21"/>
      <c r="F144" s="499"/>
      <c r="G144" s="809">
        <v>4</v>
      </c>
      <c r="H144" s="501">
        <f t="shared" si="41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65</v>
      </c>
      <c r="O144" s="172" t="s">
        <v>65</v>
      </c>
      <c r="P144" s="176" t="s">
        <v>65</v>
      </c>
      <c r="Q144" s="175" t="s">
        <v>65</v>
      </c>
      <c r="R144" s="172" t="s">
        <v>65</v>
      </c>
      <c r="S144" s="176" t="s">
        <v>65</v>
      </c>
      <c r="T144" s="175" t="s">
        <v>65</v>
      </c>
      <c r="U144" s="172">
        <v>7</v>
      </c>
      <c r="V144" s="176" t="s">
        <v>65</v>
      </c>
      <c r="W144" s="181"/>
      <c r="X144" s="172" t="s">
        <v>65</v>
      </c>
      <c r="Y144" s="176" t="s">
        <v>65</v>
      </c>
    </row>
    <row r="145" spans="1:25" s="669" customFormat="1" ht="18" customHeight="1">
      <c r="A145" s="91" t="s">
        <v>364</v>
      </c>
      <c r="B145" s="420" t="s">
        <v>84</v>
      </c>
      <c r="C145" s="16">
        <v>9</v>
      </c>
      <c r="D145" s="16"/>
      <c r="E145" s="16"/>
      <c r="F145" s="20"/>
      <c r="G145" s="809">
        <v>4</v>
      </c>
      <c r="H145" s="501">
        <f t="shared" si="41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65</v>
      </c>
      <c r="O145" s="172" t="s">
        <v>65</v>
      </c>
      <c r="P145" s="176" t="s">
        <v>65</v>
      </c>
      <c r="Q145" s="175" t="s">
        <v>65</v>
      </c>
      <c r="R145" s="172" t="s">
        <v>65</v>
      </c>
      <c r="S145" s="176" t="s">
        <v>65</v>
      </c>
      <c r="T145" s="175" t="s">
        <v>65</v>
      </c>
      <c r="U145" s="172" t="s">
        <v>65</v>
      </c>
      <c r="V145" s="176">
        <v>6</v>
      </c>
      <c r="W145" s="181"/>
      <c r="X145" s="172"/>
      <c r="Y145" s="176" t="s">
        <v>65</v>
      </c>
    </row>
    <row r="146" spans="1:25" s="669" customFormat="1" ht="18" customHeight="1">
      <c r="A146" s="503" t="s">
        <v>365</v>
      </c>
      <c r="B146" s="18" t="s">
        <v>75</v>
      </c>
      <c r="C146" s="16"/>
      <c r="D146" s="16"/>
      <c r="E146" s="21"/>
      <c r="F146" s="499"/>
      <c r="G146" s="435">
        <f>G147+G148+G149</f>
        <v>9</v>
      </c>
      <c r="H146" s="501">
        <f t="shared" si="41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366</v>
      </c>
      <c r="B147" s="280" t="s">
        <v>75</v>
      </c>
      <c r="C147" s="51"/>
      <c r="D147" s="16">
        <v>8</v>
      </c>
      <c r="E147" s="21"/>
      <c r="F147" s="499"/>
      <c r="G147" s="809">
        <v>4.5</v>
      </c>
      <c r="H147" s="501">
        <f t="shared" si="41"/>
        <v>135</v>
      </c>
      <c r="I147" s="16">
        <f aca="true" t="shared" si="44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v>7</v>
      </c>
      <c r="V147" s="176"/>
      <c r="W147" s="677"/>
      <c r="X147" s="678"/>
      <c r="Y147" s="679"/>
    </row>
    <row r="148" spans="1:25" s="669" customFormat="1" ht="30" customHeight="1">
      <c r="A148" s="91" t="s">
        <v>367</v>
      </c>
      <c r="B148" s="674" t="s">
        <v>76</v>
      </c>
      <c r="C148" s="16">
        <v>9</v>
      </c>
      <c r="D148" s="16"/>
      <c r="E148" s="16"/>
      <c r="F148" s="20"/>
      <c r="G148" s="809">
        <v>3</v>
      </c>
      <c r="H148" s="501">
        <f t="shared" si="41"/>
        <v>90</v>
      </c>
      <c r="I148" s="16">
        <f t="shared" si="44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65</v>
      </c>
      <c r="O148" s="172" t="s">
        <v>65</v>
      </c>
      <c r="P148" s="176" t="s">
        <v>65</v>
      </c>
      <c r="Q148" s="175" t="s">
        <v>65</v>
      </c>
      <c r="R148" s="172" t="s">
        <v>65</v>
      </c>
      <c r="S148" s="176" t="s">
        <v>65</v>
      </c>
      <c r="T148" s="175" t="s">
        <v>65</v>
      </c>
      <c r="U148" s="172"/>
      <c r="V148" s="172">
        <v>5</v>
      </c>
      <c r="W148" s="181"/>
      <c r="X148" s="172" t="s">
        <v>65</v>
      </c>
      <c r="Y148" s="176" t="s">
        <v>65</v>
      </c>
    </row>
    <row r="149" spans="1:25" s="669" customFormat="1" ht="40.5" customHeight="1">
      <c r="A149" s="91" t="s">
        <v>368</v>
      </c>
      <c r="B149" s="674" t="s">
        <v>411</v>
      </c>
      <c r="C149" s="16"/>
      <c r="D149" s="16"/>
      <c r="E149" s="16">
        <v>10</v>
      </c>
      <c r="F149" s="20"/>
      <c r="G149" s="809">
        <v>1.5</v>
      </c>
      <c r="H149" s="501">
        <f t="shared" si="41"/>
        <v>45</v>
      </c>
      <c r="I149" s="16">
        <f t="shared" si="44"/>
        <v>30</v>
      </c>
      <c r="J149" s="16"/>
      <c r="K149" s="16"/>
      <c r="L149" s="16">
        <v>30</v>
      </c>
      <c r="M149" s="298">
        <f>H149-I149</f>
        <v>15</v>
      </c>
      <c r="N149" s="181" t="s">
        <v>65</v>
      </c>
      <c r="O149" s="172" t="s">
        <v>65</v>
      </c>
      <c r="P149" s="172" t="s">
        <v>65</v>
      </c>
      <c r="Q149" s="172" t="s">
        <v>65</v>
      </c>
      <c r="R149" s="172" t="s">
        <v>65</v>
      </c>
      <c r="S149" s="172" t="s">
        <v>65</v>
      </c>
      <c r="T149" s="172" t="s">
        <v>65</v>
      </c>
      <c r="U149" s="172" t="s">
        <v>65</v>
      </c>
      <c r="V149" s="172"/>
      <c r="W149" s="172">
        <v>2</v>
      </c>
      <c r="X149" s="172" t="s">
        <v>65</v>
      </c>
      <c r="Y149" s="172" t="s">
        <v>65</v>
      </c>
    </row>
    <row r="150" spans="1:25" s="669" customFormat="1" ht="42.75" customHeight="1">
      <c r="A150" s="503" t="s">
        <v>369</v>
      </c>
      <c r="B150" s="18" t="s">
        <v>70</v>
      </c>
      <c r="C150" s="16"/>
      <c r="D150" s="16">
        <v>12</v>
      </c>
      <c r="E150" s="16"/>
      <c r="F150" s="20"/>
      <c r="G150" s="435">
        <v>3</v>
      </c>
      <c r="H150" s="501">
        <f t="shared" si="41"/>
        <v>90</v>
      </c>
      <c r="I150" s="94">
        <f t="shared" si="44"/>
        <v>32</v>
      </c>
      <c r="J150" s="102">
        <v>16</v>
      </c>
      <c r="K150" s="102">
        <v>16</v>
      </c>
      <c r="L150" s="102"/>
      <c r="M150" s="507">
        <f aca="true" t="shared" si="45" ref="M150:M155">H150-I150</f>
        <v>58</v>
      </c>
      <c r="N150" s="181"/>
      <c r="O150" s="172" t="s">
        <v>65</v>
      </c>
      <c r="P150" s="176" t="s">
        <v>65</v>
      </c>
      <c r="Q150" s="175" t="s">
        <v>65</v>
      </c>
      <c r="R150" s="172" t="s">
        <v>65</v>
      </c>
      <c r="S150" s="176" t="s">
        <v>65</v>
      </c>
      <c r="T150" s="175"/>
      <c r="U150" s="172" t="s">
        <v>65</v>
      </c>
      <c r="V150" s="176" t="s">
        <v>65</v>
      </c>
      <c r="W150" s="175" t="s">
        <v>65</v>
      </c>
      <c r="X150" s="172" t="s">
        <v>65</v>
      </c>
      <c r="Y150" s="176">
        <v>4</v>
      </c>
    </row>
    <row r="151" spans="1:25" ht="55.5" customHeight="1">
      <c r="A151" s="503" t="s">
        <v>370</v>
      </c>
      <c r="B151" s="18" t="s">
        <v>371</v>
      </c>
      <c r="C151" s="16"/>
      <c r="D151" s="16">
        <v>11</v>
      </c>
      <c r="E151" s="16"/>
      <c r="F151" s="20"/>
      <c r="G151" s="435">
        <v>3</v>
      </c>
      <c r="H151" s="501">
        <f t="shared" si="41"/>
        <v>90</v>
      </c>
      <c r="I151" s="94">
        <f t="shared" si="44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v>5</v>
      </c>
      <c r="Y151" s="176"/>
    </row>
    <row r="152" spans="1:25" ht="50.25" customHeight="1">
      <c r="A152" s="503" t="s">
        <v>372</v>
      </c>
      <c r="B152" s="15" t="s">
        <v>93</v>
      </c>
      <c r="C152" s="16"/>
      <c r="D152" s="16"/>
      <c r="E152" s="16"/>
      <c r="F152" s="20"/>
      <c r="G152" s="435">
        <f>G154+G153</f>
        <v>3</v>
      </c>
      <c r="H152" s="501">
        <f t="shared" si="41"/>
        <v>90</v>
      </c>
      <c r="I152" s="94">
        <f t="shared" si="44"/>
        <v>48</v>
      </c>
      <c r="J152" s="93"/>
      <c r="K152" s="93"/>
      <c r="L152" s="93">
        <f>L153+L154</f>
        <v>48</v>
      </c>
      <c r="M152" s="507">
        <f t="shared" si="45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373</v>
      </c>
      <c r="B153" s="280" t="s">
        <v>93</v>
      </c>
      <c r="C153" s="16"/>
      <c r="D153" s="16">
        <v>10</v>
      </c>
      <c r="E153" s="16"/>
      <c r="F153" s="20"/>
      <c r="G153" s="434">
        <v>2</v>
      </c>
      <c r="H153" s="501">
        <f t="shared" si="41"/>
        <v>60</v>
      </c>
      <c r="I153" s="27">
        <v>30</v>
      </c>
      <c r="J153" s="16"/>
      <c r="K153" s="16"/>
      <c r="L153" s="16">
        <v>30</v>
      </c>
      <c r="M153" s="298">
        <f t="shared" si="45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v>2</v>
      </c>
      <c r="X153" s="172"/>
      <c r="Y153" s="176"/>
    </row>
    <row r="154" spans="1:25" ht="18.75" customHeight="1">
      <c r="A154" s="40" t="s">
        <v>374</v>
      </c>
      <c r="B154" s="280" t="s">
        <v>96</v>
      </c>
      <c r="C154" s="16"/>
      <c r="D154" s="16"/>
      <c r="E154" s="16"/>
      <c r="F154" s="20">
        <v>11</v>
      </c>
      <c r="G154" s="434">
        <v>1</v>
      </c>
      <c r="H154" s="501">
        <f t="shared" si="41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45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v>2</v>
      </c>
      <c r="Y154" s="176"/>
    </row>
    <row r="155" spans="1:25" ht="18.75" customHeight="1" thickBot="1">
      <c r="A155" s="503" t="s">
        <v>375</v>
      </c>
      <c r="B155" s="15" t="s">
        <v>71</v>
      </c>
      <c r="C155" s="16">
        <v>12</v>
      </c>
      <c r="D155" s="16"/>
      <c r="E155" s="16"/>
      <c r="F155" s="20"/>
      <c r="G155" s="843">
        <v>2.5</v>
      </c>
      <c r="H155" s="501">
        <f t="shared" si="41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45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v>5</v>
      </c>
    </row>
    <row r="156" spans="1:25" ht="18.75" customHeight="1" thickBot="1">
      <c r="A156" s="1979"/>
      <c r="B156" s="1980"/>
      <c r="C156" s="1980"/>
      <c r="D156" s="1980"/>
      <c r="E156" s="1980"/>
      <c r="F156" s="1981"/>
      <c r="G156" s="504">
        <f>G127+G128+G129+G132+G133+G136+G140+G143+G146+G150+G151+G152+G155</f>
        <v>73</v>
      </c>
      <c r="H156" s="504">
        <f aca="true" t="shared" si="46" ref="H156:M156">H127+H128+H129+H132+H133+H136+H140+H143+H146+H150+H151+H152+H155</f>
        <v>2190</v>
      </c>
      <c r="I156" s="504">
        <f t="shared" si="46"/>
        <v>1083</v>
      </c>
      <c r="J156" s="504">
        <f t="shared" si="46"/>
        <v>452</v>
      </c>
      <c r="K156" s="504">
        <f t="shared" si="46"/>
        <v>186</v>
      </c>
      <c r="L156" s="504">
        <f t="shared" si="46"/>
        <v>445</v>
      </c>
      <c r="M156" s="504">
        <f t="shared" si="46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47" ref="T156:Y156">SUM(T127:T155)</f>
        <v>12</v>
      </c>
      <c r="U156" s="608">
        <f t="shared" si="47"/>
        <v>20</v>
      </c>
      <c r="V156" s="608">
        <f t="shared" si="47"/>
        <v>20</v>
      </c>
      <c r="W156" s="608">
        <f t="shared" si="47"/>
        <v>16</v>
      </c>
      <c r="X156" s="609">
        <f t="shared" si="47"/>
        <v>12</v>
      </c>
      <c r="Y156" s="610">
        <f t="shared" si="47"/>
        <v>9</v>
      </c>
    </row>
    <row r="157" spans="1:25" ht="18.75" customHeight="1" thickBot="1">
      <c r="A157" s="1974" t="s">
        <v>412</v>
      </c>
      <c r="B157" s="1975"/>
      <c r="C157" s="1975"/>
      <c r="D157" s="1975"/>
      <c r="E157" s="1975"/>
      <c r="F157" s="1975"/>
      <c r="G157" s="1975"/>
      <c r="H157" s="1975"/>
      <c r="I157" s="1975"/>
      <c r="J157" s="1975"/>
      <c r="K157" s="1975"/>
      <c r="L157" s="1975"/>
      <c r="M157" s="1975"/>
      <c r="N157" s="1975"/>
      <c r="O157" s="1975"/>
      <c r="P157" s="1975"/>
      <c r="Q157" s="1975"/>
      <c r="R157" s="1975"/>
      <c r="S157" s="1975"/>
      <c r="T157" s="1975"/>
      <c r="U157" s="1975"/>
      <c r="V157" s="1975"/>
      <c r="W157" s="1975"/>
      <c r="X157" s="1975"/>
      <c r="Y157" s="1976"/>
    </row>
    <row r="158" spans="1:25" ht="48.75" customHeight="1">
      <c r="A158" s="506" t="s">
        <v>345</v>
      </c>
      <c r="B158" s="681" t="s">
        <v>180</v>
      </c>
      <c r="C158" s="46"/>
      <c r="D158" s="46">
        <v>7</v>
      </c>
      <c r="E158" s="14"/>
      <c r="F158" s="432"/>
      <c r="G158" s="748">
        <v>3.5</v>
      </c>
      <c r="H158" s="50">
        <f aca="true" t="shared" si="48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49" ref="M158:M164">H158-I158</f>
        <v>60</v>
      </c>
      <c r="N158" s="185"/>
      <c r="O158" s="682"/>
      <c r="P158" s="683"/>
      <c r="Q158" s="185"/>
      <c r="R158" s="682"/>
      <c r="S158" s="683"/>
      <c r="T158" s="44">
        <v>3</v>
      </c>
      <c r="U158" s="52"/>
      <c r="V158" s="53"/>
      <c r="W158" s="105"/>
      <c r="X158" s="52"/>
      <c r="Y158" s="53"/>
    </row>
    <row r="159" spans="1:25" s="671" customFormat="1" ht="31.5">
      <c r="A159" s="612" t="s">
        <v>346</v>
      </c>
      <c r="B159" s="18" t="s">
        <v>179</v>
      </c>
      <c r="C159" s="613"/>
      <c r="D159" s="613"/>
      <c r="E159" s="424"/>
      <c r="F159" s="614"/>
      <c r="G159" s="352">
        <f>SUM(G160:G161)</f>
        <v>3</v>
      </c>
      <c r="H159" s="501">
        <f t="shared" si="48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376</v>
      </c>
      <c r="B160" s="280" t="s">
        <v>179</v>
      </c>
      <c r="C160" s="16"/>
      <c r="D160" s="16">
        <v>8</v>
      </c>
      <c r="E160" s="16"/>
      <c r="F160" s="20"/>
      <c r="G160" s="815">
        <v>1.5</v>
      </c>
      <c r="H160" s="297">
        <f t="shared" si="48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49"/>
        <v>29</v>
      </c>
      <c r="N160" s="175"/>
      <c r="O160" s="172"/>
      <c r="P160" s="176"/>
      <c r="Q160" s="175"/>
      <c r="R160" s="172"/>
      <c r="S160" s="176"/>
      <c r="T160" s="684"/>
      <c r="U160" s="27">
        <v>2</v>
      </c>
      <c r="V160" s="190"/>
      <c r="W160" s="26"/>
      <c r="X160" s="172"/>
      <c r="Y160" s="176"/>
    </row>
    <row r="161" spans="1:25" s="671" customFormat="1" ht="43.5" customHeight="1">
      <c r="A161" s="143" t="s">
        <v>377</v>
      </c>
      <c r="B161" s="280" t="s">
        <v>179</v>
      </c>
      <c r="C161" s="16">
        <v>9</v>
      </c>
      <c r="D161" s="16"/>
      <c r="E161" s="16"/>
      <c r="F161" s="20"/>
      <c r="G161" s="815">
        <v>1.5</v>
      </c>
      <c r="H161" s="297">
        <f t="shared" si="48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v>2</v>
      </c>
      <c r="W161" s="26"/>
      <c r="X161" s="172"/>
      <c r="Y161" s="176"/>
    </row>
    <row r="162" spans="1:25" s="671" customFormat="1" ht="25.5" customHeight="1">
      <c r="A162" s="612" t="s">
        <v>378</v>
      </c>
      <c r="B162" s="620" t="s">
        <v>181</v>
      </c>
      <c r="C162" s="22"/>
      <c r="D162" s="22">
        <v>10</v>
      </c>
      <c r="E162" s="16"/>
      <c r="F162" s="20"/>
      <c r="G162" s="314">
        <v>3</v>
      </c>
      <c r="H162" s="297">
        <f t="shared" si="48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49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v>3</v>
      </c>
      <c r="X162" s="27"/>
      <c r="Y162" s="39"/>
    </row>
    <row r="163" spans="1:25" s="671" customFormat="1" ht="38.25" customHeight="1">
      <c r="A163" s="612" t="s">
        <v>379</v>
      </c>
      <c r="B163" s="15" t="s">
        <v>183</v>
      </c>
      <c r="C163" s="272"/>
      <c r="D163" s="272">
        <v>11</v>
      </c>
      <c r="E163" s="171"/>
      <c r="F163" s="604"/>
      <c r="G163" s="314">
        <v>3</v>
      </c>
      <c r="H163" s="297">
        <f t="shared" si="48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v>4</v>
      </c>
      <c r="Y163" s="623"/>
    </row>
    <row r="164" spans="1:25" s="671" customFormat="1" ht="38.25" customHeight="1" thickBot="1">
      <c r="A164" s="612" t="s">
        <v>380</v>
      </c>
      <c r="B164" s="625" t="s">
        <v>381</v>
      </c>
      <c r="C164" s="25">
        <v>12</v>
      </c>
      <c r="D164" s="25"/>
      <c r="E164" s="25"/>
      <c r="F164" s="433"/>
      <c r="G164" s="320">
        <v>2</v>
      </c>
      <c r="H164" s="471">
        <f t="shared" si="48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49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v>4</v>
      </c>
    </row>
    <row r="165" spans="1:25" s="671" customFormat="1" ht="48.75" customHeight="1" thickBot="1">
      <c r="A165" s="1977" t="s">
        <v>382</v>
      </c>
      <c r="B165" s="1960"/>
      <c r="C165" s="1960"/>
      <c r="D165" s="1960"/>
      <c r="E165" s="1960"/>
      <c r="F165" s="1960"/>
      <c r="G165" s="1960"/>
      <c r="H165" s="1960"/>
      <c r="I165" s="1960"/>
      <c r="J165" s="1960"/>
      <c r="K165" s="1960"/>
      <c r="L165" s="1960"/>
      <c r="M165" s="1960"/>
      <c r="N165" s="1960"/>
      <c r="O165" s="1960"/>
      <c r="P165" s="1960"/>
      <c r="Q165" s="1960"/>
      <c r="R165" s="1960"/>
      <c r="S165" s="1960"/>
      <c r="T165" s="1960"/>
      <c r="U165" s="1960"/>
      <c r="V165" s="1960"/>
      <c r="W165" s="1960"/>
      <c r="X165" s="1960"/>
      <c r="Y165" s="1961"/>
    </row>
    <row r="166" spans="1:25" ht="31.5">
      <c r="A166" s="719" t="s">
        <v>383</v>
      </c>
      <c r="B166" s="265" t="s">
        <v>77</v>
      </c>
      <c r="C166" s="424"/>
      <c r="D166" s="424">
        <v>7</v>
      </c>
      <c r="E166" s="424"/>
      <c r="F166" s="614"/>
      <c r="G166" s="748">
        <v>3.5</v>
      </c>
      <c r="H166" s="50">
        <f t="shared" si="48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50" ref="M166:M171">H166-I166</f>
        <v>60</v>
      </c>
      <c r="N166" s="268"/>
      <c r="O166" s="269"/>
      <c r="P166" s="488"/>
      <c r="Q166" s="268"/>
      <c r="R166" s="269"/>
      <c r="S166" s="488"/>
      <c r="T166" s="44"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384</v>
      </c>
      <c r="B167" s="18" t="s">
        <v>115</v>
      </c>
      <c r="C167" s="424"/>
      <c r="D167" s="424">
        <v>8</v>
      </c>
      <c r="E167" s="424"/>
      <c r="F167" s="614"/>
      <c r="G167" s="815">
        <v>1.5</v>
      </c>
      <c r="H167" s="297">
        <f t="shared" si="48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50"/>
        <v>29</v>
      </c>
      <c r="N167" s="268"/>
      <c r="O167" s="269"/>
      <c r="P167" s="488"/>
      <c r="Q167" s="268"/>
      <c r="R167" s="269"/>
      <c r="S167" s="488"/>
      <c r="T167" s="615"/>
      <c r="U167" s="27">
        <v>2</v>
      </c>
      <c r="V167" s="617"/>
      <c r="W167" s="618"/>
      <c r="X167" s="619"/>
      <c r="Y167" s="617"/>
    </row>
    <row r="168" spans="1:25" ht="27.75" customHeight="1">
      <c r="A168" s="719" t="s">
        <v>385</v>
      </c>
      <c r="B168" s="18" t="s">
        <v>94</v>
      </c>
      <c r="C168" s="424">
        <v>9</v>
      </c>
      <c r="D168" s="424"/>
      <c r="E168" s="424"/>
      <c r="F168" s="614"/>
      <c r="G168" s="815">
        <v>1.5</v>
      </c>
      <c r="H168" s="297">
        <f t="shared" si="48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50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v>2</v>
      </c>
      <c r="W168" s="618"/>
      <c r="X168" s="619"/>
      <c r="Y168" s="617"/>
    </row>
    <row r="169" spans="1:25" ht="43.5" customHeight="1">
      <c r="A169" s="719" t="s">
        <v>386</v>
      </c>
      <c r="B169" s="509" t="s">
        <v>182</v>
      </c>
      <c r="C169" s="424"/>
      <c r="D169" s="424">
        <v>10</v>
      </c>
      <c r="E169" s="424"/>
      <c r="F169" s="614"/>
      <c r="G169" s="314">
        <v>3</v>
      </c>
      <c r="H169" s="297">
        <f t="shared" si="48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50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v>3</v>
      </c>
      <c r="X169" s="619"/>
      <c r="Y169" s="617"/>
    </row>
    <row r="170" spans="1:25" ht="42" customHeight="1">
      <c r="A170" s="719" t="s">
        <v>387</v>
      </c>
      <c r="B170" s="509" t="s">
        <v>91</v>
      </c>
      <c r="C170" s="16"/>
      <c r="D170" s="16">
        <v>11</v>
      </c>
      <c r="E170" s="16"/>
      <c r="F170" s="20"/>
      <c r="G170" s="314">
        <v>3</v>
      </c>
      <c r="H170" s="297">
        <f t="shared" si="48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50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v>4</v>
      </c>
      <c r="Y170" s="39"/>
    </row>
    <row r="171" spans="1:25" ht="42.75" customHeight="1" thickBot="1">
      <c r="A171" s="719" t="s">
        <v>388</v>
      </c>
      <c r="B171" s="18" t="s">
        <v>92</v>
      </c>
      <c r="C171" s="16">
        <v>12</v>
      </c>
      <c r="D171" s="16"/>
      <c r="E171" s="16"/>
      <c r="F171" s="20"/>
      <c r="G171" s="320">
        <v>2</v>
      </c>
      <c r="H171" s="471">
        <f t="shared" si="48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50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v>4</v>
      </c>
    </row>
    <row r="172" spans="1:25" ht="16.5" thickBot="1">
      <c r="A172" s="1953" t="s">
        <v>389</v>
      </c>
      <c r="B172" s="1954"/>
      <c r="C172" s="1954"/>
      <c r="D172" s="1954"/>
      <c r="E172" s="1954"/>
      <c r="F172" s="1955"/>
      <c r="G172" s="504">
        <f>G156+G166+G167+G168+G169+G170+G171</f>
        <v>87.5</v>
      </c>
      <c r="H172" s="513">
        <f aca="true" t="shared" si="51" ref="H172:M172">H156+H166+H167+H168+H169+H170+H171</f>
        <v>2625</v>
      </c>
      <c r="I172" s="513">
        <f t="shared" si="51"/>
        <v>1273</v>
      </c>
      <c r="J172" s="513">
        <f t="shared" si="51"/>
        <v>532</v>
      </c>
      <c r="K172" s="513">
        <f t="shared" si="51"/>
        <v>250</v>
      </c>
      <c r="L172" s="513">
        <f t="shared" si="51"/>
        <v>491</v>
      </c>
      <c r="M172" s="513">
        <f t="shared" si="51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22</v>
      </c>
      <c r="V172" s="505">
        <f>V156+V161</f>
        <v>22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1959" t="s">
        <v>317</v>
      </c>
      <c r="B173" s="1960"/>
      <c r="C173" s="1960"/>
      <c r="D173" s="1960"/>
      <c r="E173" s="1960"/>
      <c r="F173" s="1960"/>
      <c r="G173" s="1960"/>
      <c r="H173" s="1960"/>
      <c r="I173" s="1960"/>
      <c r="J173" s="1960"/>
      <c r="K173" s="1960"/>
      <c r="L173" s="1960"/>
      <c r="M173" s="1960"/>
      <c r="N173" s="1960"/>
      <c r="O173" s="1960"/>
      <c r="P173" s="1960"/>
      <c r="Q173" s="1960"/>
      <c r="R173" s="1960"/>
      <c r="S173" s="1960"/>
      <c r="T173" s="1960"/>
      <c r="U173" s="1960"/>
      <c r="V173" s="1960"/>
      <c r="W173" s="1960"/>
      <c r="X173" s="1960"/>
      <c r="Y173" s="1961"/>
    </row>
    <row r="174" spans="1:59" ht="37.5" customHeight="1">
      <c r="A174" s="411" t="s">
        <v>169</v>
      </c>
      <c r="B174" s="412" t="s">
        <v>70</v>
      </c>
      <c r="C174" s="413"/>
      <c r="D174" s="266">
        <v>11</v>
      </c>
      <c r="E174" s="266"/>
      <c r="F174" s="427"/>
      <c r="G174" s="1248">
        <v>2.5</v>
      </c>
      <c r="H174" s="1249">
        <f aca="true" t="shared" si="52" ref="H174:H200">G174*30</f>
        <v>75</v>
      </c>
      <c r="I174" s="1250">
        <v>27</v>
      </c>
      <c r="J174" s="1251">
        <v>18</v>
      </c>
      <c r="K174" s="1252">
        <v>9</v>
      </c>
      <c r="L174" s="1252"/>
      <c r="M174" s="1253">
        <f>H174-I174</f>
        <v>48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  <c r="AV174" s="1885" t="s">
        <v>29</v>
      </c>
      <c r="AW174" s="1886"/>
      <c r="AX174" s="1887"/>
      <c r="AY174" s="1885" t="s">
        <v>30</v>
      </c>
      <c r="AZ174" s="1900"/>
      <c r="BA174" s="1901"/>
      <c r="BB174" s="1885" t="s">
        <v>31</v>
      </c>
      <c r="BC174" s="1900"/>
      <c r="BD174" s="1901"/>
      <c r="BE174" s="1885" t="s">
        <v>32</v>
      </c>
      <c r="BF174" s="1900"/>
      <c r="BG174" s="1901"/>
    </row>
    <row r="175" spans="1:59" ht="43.5" customHeight="1" thickBot="1">
      <c r="A175" s="40" t="s">
        <v>170</v>
      </c>
      <c r="B175" s="410" t="s">
        <v>231</v>
      </c>
      <c r="C175" s="93"/>
      <c r="D175" s="93"/>
      <c r="E175" s="93"/>
      <c r="F175" s="428"/>
      <c r="G175" s="627">
        <f>G176+G177</f>
        <v>3.5</v>
      </c>
      <c r="H175" s="732">
        <f t="shared" si="52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  <c r="AV175" s="1888"/>
      <c r="AW175" s="1889"/>
      <c r="AX175" s="1890"/>
      <c r="AY175" s="1902"/>
      <c r="AZ175" s="1903"/>
      <c r="BA175" s="1904"/>
      <c r="BB175" s="1902"/>
      <c r="BC175" s="1903"/>
      <c r="BD175" s="1904"/>
      <c r="BE175" s="1902"/>
      <c r="BF175" s="1903"/>
      <c r="BG175" s="1904"/>
    </row>
    <row r="176" spans="1:59" ht="30" customHeight="1">
      <c r="A176" s="40" t="s">
        <v>232</v>
      </c>
      <c r="B176" s="280" t="s">
        <v>231</v>
      </c>
      <c r="C176" s="16"/>
      <c r="D176" s="16">
        <v>10</v>
      </c>
      <c r="E176" s="16"/>
      <c r="F176" s="429"/>
      <c r="G176" s="721">
        <v>2.5</v>
      </c>
      <c r="H176" s="297">
        <f t="shared" si="52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53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  <c r="AV176" s="168">
        <v>1</v>
      </c>
      <c r="AW176" s="168">
        <v>2</v>
      </c>
      <c r="AX176" s="168">
        <v>3</v>
      </c>
      <c r="AY176" s="168">
        <v>4</v>
      </c>
      <c r="AZ176" s="168">
        <v>5</v>
      </c>
      <c r="BA176" s="168">
        <v>6</v>
      </c>
      <c r="BB176" s="168">
        <v>7</v>
      </c>
      <c r="BC176" s="168">
        <v>8</v>
      </c>
      <c r="BD176" s="168">
        <v>9</v>
      </c>
      <c r="BE176" s="168">
        <v>10</v>
      </c>
      <c r="BF176" s="168">
        <v>11</v>
      </c>
      <c r="BG176" s="169">
        <v>12</v>
      </c>
    </row>
    <row r="177" spans="1:59" ht="39" customHeight="1">
      <c r="A177" s="40" t="s">
        <v>233</v>
      </c>
      <c r="B177" s="280" t="s">
        <v>231</v>
      </c>
      <c r="C177" s="16">
        <v>11</v>
      </c>
      <c r="D177" s="16"/>
      <c r="E177" s="16"/>
      <c r="F177" s="429"/>
      <c r="G177" s="721">
        <v>1</v>
      </c>
      <c r="H177" s="297">
        <f t="shared" si="52"/>
        <v>30</v>
      </c>
      <c r="I177" s="42">
        <v>18</v>
      </c>
      <c r="J177" s="27">
        <v>9</v>
      </c>
      <c r="K177" s="16">
        <v>9</v>
      </c>
      <c r="L177" s="16"/>
      <c r="M177" s="298">
        <f t="shared" si="53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  <c r="AU177" s="544" t="s">
        <v>452</v>
      </c>
      <c r="AV177" s="544">
        <f>COUNTIF($C$174:$C$226,AV$5)</f>
        <v>0</v>
      </c>
      <c r="AW177" s="544">
        <f aca="true" t="shared" si="54" ref="AW177:BG177">COUNTIF($C$174:$C$226,AW$5)</f>
        <v>0</v>
      </c>
      <c r="AX177" s="544">
        <f t="shared" si="54"/>
        <v>0</v>
      </c>
      <c r="AY177" s="544">
        <f t="shared" si="54"/>
        <v>0</v>
      </c>
      <c r="AZ177" s="544">
        <f t="shared" si="54"/>
        <v>0</v>
      </c>
      <c r="BA177" s="544">
        <f t="shared" si="54"/>
        <v>1</v>
      </c>
      <c r="BB177" s="544">
        <f>COUNTIF($C$174:$C$226,BB$5)</f>
        <v>3</v>
      </c>
      <c r="BC177" s="544">
        <f t="shared" si="54"/>
        <v>1</v>
      </c>
      <c r="BD177" s="544">
        <f t="shared" si="54"/>
        <v>2</v>
      </c>
      <c r="BE177" s="544">
        <f>COUNTIF($C$174:$C$226,BE$5)</f>
        <v>2</v>
      </c>
      <c r="BF177" s="544">
        <f t="shared" si="54"/>
        <v>2</v>
      </c>
      <c r="BG177" s="544">
        <f t="shared" si="54"/>
        <v>1</v>
      </c>
    </row>
    <row r="178" spans="1:59" ht="28.5" customHeight="1">
      <c r="A178" s="40" t="s">
        <v>171</v>
      </c>
      <c r="B178" s="410" t="s">
        <v>234</v>
      </c>
      <c r="C178" s="16">
        <v>10</v>
      </c>
      <c r="D178" s="93"/>
      <c r="E178" s="93"/>
      <c r="F178" s="428"/>
      <c r="G178" s="627">
        <v>4</v>
      </c>
      <c r="H178" s="501">
        <f t="shared" si="52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53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  <c r="AU178" s="1263" t="s">
        <v>453</v>
      </c>
      <c r="AV178" s="544">
        <f>COUNTIF($D$174:$D$226,AV$5)</f>
        <v>0</v>
      </c>
      <c r="AW178" s="544">
        <f aca="true" t="shared" si="55" ref="AW178:BG178">COUNTIF($D$174:$D$226,AW$5)</f>
        <v>0</v>
      </c>
      <c r="AX178" s="544">
        <f t="shared" si="55"/>
        <v>0</v>
      </c>
      <c r="AY178" s="544">
        <f t="shared" si="55"/>
        <v>1</v>
      </c>
      <c r="AZ178" s="544">
        <f t="shared" si="55"/>
        <v>1</v>
      </c>
      <c r="BA178" s="544">
        <f t="shared" si="55"/>
        <v>1</v>
      </c>
      <c r="BB178" s="544">
        <f t="shared" si="55"/>
        <v>1</v>
      </c>
      <c r="BC178" s="544">
        <f t="shared" si="55"/>
        <v>2</v>
      </c>
      <c r="BD178" s="544">
        <f t="shared" si="55"/>
        <v>3</v>
      </c>
      <c r="BE178" s="544">
        <f t="shared" si="55"/>
        <v>5</v>
      </c>
      <c r="BF178" s="544">
        <f t="shared" si="55"/>
        <v>2</v>
      </c>
      <c r="BG178" s="544">
        <f t="shared" si="55"/>
        <v>2</v>
      </c>
    </row>
    <row r="179" spans="1:25" s="1042" customFormat="1" ht="20.25" customHeight="1">
      <c r="A179" s="1030" t="s">
        <v>172</v>
      </c>
      <c r="B179" s="1031" t="s">
        <v>235</v>
      </c>
      <c r="C179" s="1032"/>
      <c r="D179" s="1032"/>
      <c r="E179" s="1032"/>
      <c r="F179" s="1033"/>
      <c r="G179" s="1254">
        <v>6.5</v>
      </c>
      <c r="H179" s="1035">
        <f t="shared" si="52"/>
        <v>195</v>
      </c>
      <c r="I179" s="1050">
        <f>I180+I181+I182</f>
        <v>91</v>
      </c>
      <c r="J179" s="1050">
        <f>J180+J181+J182</f>
        <v>54</v>
      </c>
      <c r="K179" s="1050">
        <f>K180+K181+K182</f>
        <v>18</v>
      </c>
      <c r="L179" s="1050">
        <f>L180+L181+L182</f>
        <v>19</v>
      </c>
      <c r="M179" s="1051">
        <f t="shared" si="53"/>
        <v>104</v>
      </c>
      <c r="N179" s="1038"/>
      <c r="O179" s="1039"/>
      <c r="P179" s="1040"/>
      <c r="Q179" s="1041"/>
      <c r="R179" s="1039"/>
      <c r="S179" s="1040"/>
      <c r="T179" s="1041"/>
      <c r="U179" s="1039"/>
      <c r="V179" s="1040"/>
      <c r="W179" s="1041"/>
      <c r="X179" s="1039"/>
      <c r="Y179" s="1040"/>
    </row>
    <row r="180" spans="1:25" s="1042" customFormat="1" ht="20.25" customHeight="1">
      <c r="A180" s="1030" t="s">
        <v>236</v>
      </c>
      <c r="B180" s="1043" t="s">
        <v>235</v>
      </c>
      <c r="C180" s="1039"/>
      <c r="D180" s="1039">
        <v>8</v>
      </c>
      <c r="E180" s="1039"/>
      <c r="F180" s="1044"/>
      <c r="G180" s="1255">
        <v>3.5</v>
      </c>
      <c r="H180" s="1046">
        <f t="shared" si="52"/>
        <v>105</v>
      </c>
      <c r="I180" s="1047">
        <v>54</v>
      </c>
      <c r="J180" s="1048">
        <v>36</v>
      </c>
      <c r="K180" s="1039">
        <v>18</v>
      </c>
      <c r="L180" s="1039"/>
      <c r="M180" s="1039">
        <f t="shared" si="53"/>
        <v>51</v>
      </c>
      <c r="N180" s="1039"/>
      <c r="O180" s="1039"/>
      <c r="P180" s="1040"/>
      <c r="Q180" s="1041"/>
      <c r="R180" s="1039"/>
      <c r="S180" s="1040"/>
      <c r="T180" s="1041"/>
      <c r="U180" s="1039">
        <v>6</v>
      </c>
      <c r="V180" s="1040"/>
      <c r="W180" s="1041"/>
      <c r="X180" s="1039"/>
      <c r="Y180" s="1040"/>
    </row>
    <row r="181" spans="1:25" s="1042" customFormat="1" ht="20.25" customHeight="1">
      <c r="A181" s="1030" t="s">
        <v>237</v>
      </c>
      <c r="B181" s="1043" t="s">
        <v>235</v>
      </c>
      <c r="C181" s="1039">
        <v>9</v>
      </c>
      <c r="D181" s="1039"/>
      <c r="E181" s="1039"/>
      <c r="F181" s="1044"/>
      <c r="G181" s="1255">
        <v>2</v>
      </c>
      <c r="H181" s="1046">
        <f t="shared" si="52"/>
        <v>60</v>
      </c>
      <c r="I181" s="1047">
        <v>27</v>
      </c>
      <c r="J181" s="1048">
        <v>18</v>
      </c>
      <c r="K181" s="1039"/>
      <c r="L181" s="1039">
        <v>9</v>
      </c>
      <c r="M181" s="1039">
        <f t="shared" si="53"/>
        <v>33</v>
      </c>
      <c r="N181" s="1039"/>
      <c r="O181" s="1039"/>
      <c r="P181" s="1040"/>
      <c r="Q181" s="1041"/>
      <c r="R181" s="1039"/>
      <c r="S181" s="1040"/>
      <c r="T181" s="1041"/>
      <c r="U181" s="1039"/>
      <c r="V181" s="1040">
        <v>4</v>
      </c>
      <c r="W181" s="1041"/>
      <c r="X181" s="1039"/>
      <c r="Y181" s="1040"/>
    </row>
    <row r="182" spans="1:25" ht="33" customHeight="1">
      <c r="A182" s="40" t="s">
        <v>173</v>
      </c>
      <c r="B182" s="18" t="s">
        <v>238</v>
      </c>
      <c r="C182" s="16"/>
      <c r="D182" s="16"/>
      <c r="E182" s="16"/>
      <c r="F182" s="429">
        <v>9</v>
      </c>
      <c r="G182" s="1256">
        <v>1</v>
      </c>
      <c r="H182" s="1257">
        <f t="shared" si="52"/>
        <v>30</v>
      </c>
      <c r="I182" s="1258">
        <v>10</v>
      </c>
      <c r="J182" s="1259"/>
      <c r="K182" s="1260"/>
      <c r="L182" s="1260">
        <v>10</v>
      </c>
      <c r="M182" s="1261">
        <f t="shared" si="53"/>
        <v>20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174</v>
      </c>
      <c r="B183" s="410" t="s">
        <v>239</v>
      </c>
      <c r="C183" s="93"/>
      <c r="D183" s="93"/>
      <c r="E183" s="93"/>
      <c r="F183" s="428"/>
      <c r="G183" s="627">
        <f>G184+G185</f>
        <v>4</v>
      </c>
      <c r="H183" s="735">
        <f t="shared" si="52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175</v>
      </c>
      <c r="B184" s="280" t="s">
        <v>239</v>
      </c>
      <c r="C184" s="16"/>
      <c r="D184" s="16"/>
      <c r="E184" s="16"/>
      <c r="F184" s="429"/>
      <c r="G184" s="721">
        <v>1</v>
      </c>
      <c r="H184" s="736">
        <f t="shared" si="52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176</v>
      </c>
      <c r="B185" s="280" t="s">
        <v>239</v>
      </c>
      <c r="C185" s="16">
        <v>12</v>
      </c>
      <c r="D185" s="16"/>
      <c r="E185" s="16"/>
      <c r="F185" s="429"/>
      <c r="G185" s="818">
        <v>3</v>
      </c>
      <c r="H185" s="736">
        <f t="shared" si="52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198</v>
      </c>
      <c r="B186" s="410" t="s">
        <v>240</v>
      </c>
      <c r="C186" s="41"/>
      <c r="D186" s="16">
        <v>11</v>
      </c>
      <c r="E186" s="93"/>
      <c r="F186" s="517"/>
      <c r="G186" s="627">
        <v>1</v>
      </c>
      <c r="H186" s="735">
        <f t="shared" si="52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1042" customFormat="1" ht="20.25" customHeight="1">
      <c r="A187" s="1030" t="s">
        <v>199</v>
      </c>
      <c r="B187" s="1031" t="s">
        <v>241</v>
      </c>
      <c r="C187" s="1032"/>
      <c r="D187" s="1032"/>
      <c r="E187" s="1032"/>
      <c r="F187" s="1033"/>
      <c r="G187" s="1034">
        <f>G188+G189+G190</f>
        <v>7.5</v>
      </c>
      <c r="H187" s="1035">
        <f t="shared" si="52"/>
        <v>225</v>
      </c>
      <c r="I187" s="1036">
        <f>I188+I189+I190</f>
        <v>115</v>
      </c>
      <c r="J187" s="1036">
        <f>J188+J189</f>
        <v>57</v>
      </c>
      <c r="K187" s="1036">
        <f>K188+K189</f>
        <v>33</v>
      </c>
      <c r="L187" s="1036">
        <f>L188+L189+L190</f>
        <v>25</v>
      </c>
      <c r="M187" s="1037">
        <f>M188+M189+M190</f>
        <v>110</v>
      </c>
      <c r="N187" s="1038"/>
      <c r="O187" s="1039"/>
      <c r="P187" s="1040"/>
      <c r="Q187" s="1041"/>
      <c r="R187" s="1039"/>
      <c r="S187" s="1040"/>
      <c r="T187" s="1041"/>
      <c r="U187" s="1039"/>
      <c r="V187" s="1040"/>
      <c r="W187" s="1041"/>
      <c r="X187" s="1039"/>
      <c r="Y187" s="1040"/>
    </row>
    <row r="188" spans="1:25" s="1042" customFormat="1" ht="20.25" customHeight="1">
      <c r="A188" s="1030" t="s">
        <v>201</v>
      </c>
      <c r="B188" s="1043" t="s">
        <v>241</v>
      </c>
      <c r="C188" s="1039"/>
      <c r="D188" s="1039">
        <v>9</v>
      </c>
      <c r="E188" s="1039"/>
      <c r="F188" s="1044"/>
      <c r="G188" s="1045">
        <v>3</v>
      </c>
      <c r="H188" s="1046">
        <f t="shared" si="52"/>
        <v>90</v>
      </c>
      <c r="I188" s="1047">
        <f>J188+K188+L188</f>
        <v>45</v>
      </c>
      <c r="J188" s="1048">
        <v>27</v>
      </c>
      <c r="K188" s="1039">
        <v>18</v>
      </c>
      <c r="L188" s="1039"/>
      <c r="M188" s="1040">
        <f>H188-I188</f>
        <v>45</v>
      </c>
      <c r="N188" s="1038"/>
      <c r="O188" s="1039"/>
      <c r="P188" s="1040"/>
      <c r="Q188" s="1041"/>
      <c r="R188" s="1039"/>
      <c r="S188" s="1040"/>
      <c r="T188" s="1041"/>
      <c r="U188" s="1039"/>
      <c r="V188" s="1040">
        <v>7</v>
      </c>
      <c r="W188" s="1041"/>
      <c r="X188" s="1039"/>
      <c r="Y188" s="1040"/>
    </row>
    <row r="189" spans="1:25" s="1042" customFormat="1" ht="20.25" customHeight="1">
      <c r="A189" s="1030" t="s">
        <v>202</v>
      </c>
      <c r="B189" s="1043" t="s">
        <v>241</v>
      </c>
      <c r="C189" s="1039">
        <v>10</v>
      </c>
      <c r="D189" s="1039"/>
      <c r="E189" s="1039"/>
      <c r="F189" s="1044"/>
      <c r="G189" s="1045">
        <v>3.5</v>
      </c>
      <c r="H189" s="1046">
        <f t="shared" si="52"/>
        <v>105</v>
      </c>
      <c r="I189" s="1047">
        <f>J189+K189+L189</f>
        <v>60</v>
      </c>
      <c r="J189" s="1048">
        <v>30</v>
      </c>
      <c r="K189" s="1039">
        <v>15</v>
      </c>
      <c r="L189" s="1039">
        <v>15</v>
      </c>
      <c r="M189" s="1040">
        <f>H189-I189</f>
        <v>45</v>
      </c>
      <c r="N189" s="1038"/>
      <c r="O189" s="1039"/>
      <c r="P189" s="1040"/>
      <c r="Q189" s="1041"/>
      <c r="R189" s="1039"/>
      <c r="S189" s="1040"/>
      <c r="T189" s="1041"/>
      <c r="U189" s="1039"/>
      <c r="V189" s="1040"/>
      <c r="W189" s="1041">
        <v>4</v>
      </c>
      <c r="X189" s="1039"/>
      <c r="Y189" s="1040"/>
    </row>
    <row r="190" spans="1:25" ht="34.5" customHeight="1">
      <c r="A190" s="40" t="s">
        <v>200</v>
      </c>
      <c r="B190" s="518" t="s">
        <v>242</v>
      </c>
      <c r="C190" s="519"/>
      <c r="D190" s="519"/>
      <c r="E190" s="519"/>
      <c r="F190" s="520">
        <v>11</v>
      </c>
      <c r="G190" s="819">
        <v>1</v>
      </c>
      <c r="H190" s="737">
        <f t="shared" si="52"/>
        <v>30</v>
      </c>
      <c r="I190" s="521">
        <v>10</v>
      </c>
      <c r="J190" s="512"/>
      <c r="K190" s="519"/>
      <c r="L190" s="519">
        <v>10</v>
      </c>
      <c r="M190" s="738">
        <f>H190-I190</f>
        <v>20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243</v>
      </c>
      <c r="B191" s="410" t="s">
        <v>244</v>
      </c>
      <c r="C191" s="16">
        <v>8</v>
      </c>
      <c r="D191" s="16"/>
      <c r="E191" s="16"/>
      <c r="F191" s="428"/>
      <c r="G191" s="820">
        <v>5</v>
      </c>
      <c r="H191" s="735">
        <f t="shared" si="52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245</v>
      </c>
      <c r="B192" s="410" t="s">
        <v>183</v>
      </c>
      <c r="C192" s="16"/>
      <c r="D192" s="16"/>
      <c r="E192" s="16"/>
      <c r="F192" s="428"/>
      <c r="G192" s="820">
        <f>G193+G194+G195</f>
        <v>3</v>
      </c>
      <c r="H192" s="735">
        <f t="shared" si="52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246</v>
      </c>
      <c r="B193" s="280" t="s">
        <v>183</v>
      </c>
      <c r="C193" s="16"/>
      <c r="D193" s="16">
        <v>10</v>
      </c>
      <c r="E193" s="16"/>
      <c r="F193" s="429"/>
      <c r="G193" s="818">
        <v>1</v>
      </c>
      <c r="H193" s="736">
        <f t="shared" si="52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247</v>
      </c>
      <c r="B194" s="280" t="s">
        <v>183</v>
      </c>
      <c r="C194" s="16"/>
      <c r="D194" s="16"/>
      <c r="E194" s="16"/>
      <c r="F194" s="429"/>
      <c r="G194" s="818">
        <v>0.5</v>
      </c>
      <c r="H194" s="736">
        <f t="shared" si="52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248</v>
      </c>
      <c r="B195" s="280" t="s">
        <v>183</v>
      </c>
      <c r="C195" s="16"/>
      <c r="D195" s="16">
        <v>12</v>
      </c>
      <c r="E195" s="16"/>
      <c r="F195" s="429"/>
      <c r="G195" s="818">
        <v>1.5</v>
      </c>
      <c r="H195" s="736">
        <f t="shared" si="52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249</v>
      </c>
      <c r="B196" s="410" t="s">
        <v>250</v>
      </c>
      <c r="C196" s="16"/>
      <c r="D196" s="16"/>
      <c r="E196" s="16"/>
      <c r="F196" s="428"/>
      <c r="G196" s="627">
        <f>G197+G198</f>
        <v>4.5</v>
      </c>
      <c r="H196" s="735">
        <f t="shared" si="52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251</v>
      </c>
      <c r="B197" s="280" t="s">
        <v>250</v>
      </c>
      <c r="C197" s="16"/>
      <c r="D197" s="16">
        <v>10</v>
      </c>
      <c r="E197" s="16"/>
      <c r="F197" s="429"/>
      <c r="G197" s="721">
        <v>2.5</v>
      </c>
      <c r="H197" s="736">
        <f t="shared" si="52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252</v>
      </c>
      <c r="B198" s="280" t="s">
        <v>250</v>
      </c>
      <c r="C198" s="16">
        <v>11</v>
      </c>
      <c r="D198" s="16"/>
      <c r="E198" s="16"/>
      <c r="F198" s="429"/>
      <c r="G198" s="721">
        <v>2</v>
      </c>
      <c r="H198" s="736">
        <f t="shared" si="52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253</v>
      </c>
      <c r="B199" s="410" t="s">
        <v>254</v>
      </c>
      <c r="C199" s="16">
        <v>7</v>
      </c>
      <c r="D199" s="16"/>
      <c r="E199" s="16"/>
      <c r="F199" s="428"/>
      <c r="G199" s="820">
        <v>7.5</v>
      </c>
      <c r="H199" s="735">
        <f t="shared" si="52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255</v>
      </c>
      <c r="B200" s="410" t="s">
        <v>256</v>
      </c>
      <c r="C200" s="16">
        <v>7</v>
      </c>
      <c r="D200" s="16"/>
      <c r="E200" s="16"/>
      <c r="F200" s="428"/>
      <c r="G200" s="820">
        <v>8</v>
      </c>
      <c r="H200" s="735">
        <f t="shared" si="52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47" ht="38.25" customHeight="1" thickBot="1">
      <c r="A201" s="40" t="s">
        <v>257</v>
      </c>
      <c r="B201" s="410" t="s">
        <v>81</v>
      </c>
      <c r="C201" s="93"/>
      <c r="D201" s="93"/>
      <c r="E201" s="93"/>
      <c r="F201" s="428"/>
      <c r="G201" s="820">
        <f>G202+G203+G204</f>
        <v>8</v>
      </c>
      <c r="H201" s="732">
        <f aca="true" t="shared" si="56" ref="H201:M201">H202+H203+H204</f>
        <v>240</v>
      </c>
      <c r="I201" s="281">
        <f t="shared" si="56"/>
        <v>147</v>
      </c>
      <c r="J201" s="281">
        <f t="shared" si="56"/>
        <v>99</v>
      </c>
      <c r="K201" s="281">
        <f t="shared" si="56"/>
        <v>33</v>
      </c>
      <c r="L201" s="281">
        <f t="shared" si="56"/>
        <v>15</v>
      </c>
      <c r="M201" s="508">
        <f t="shared" si="56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  <c r="AU201" s="544" t="s">
        <v>454</v>
      </c>
    </row>
    <row r="202" spans="1:59" ht="33.75" customHeight="1">
      <c r="A202" s="40" t="s">
        <v>258</v>
      </c>
      <c r="B202" s="280" t="s">
        <v>259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  <c r="AV202" s="1885" t="s">
        <v>29</v>
      </c>
      <c r="AW202" s="1886"/>
      <c r="AX202" s="1887"/>
      <c r="AY202" s="1885" t="s">
        <v>30</v>
      </c>
      <c r="AZ202" s="1900"/>
      <c r="BA202" s="1901"/>
      <c r="BB202" s="1885" t="s">
        <v>31</v>
      </c>
      <c r="BC202" s="1900"/>
      <c r="BD202" s="1901"/>
      <c r="BE202" s="1885" t="s">
        <v>32</v>
      </c>
      <c r="BF202" s="1900"/>
      <c r="BG202" s="1901"/>
    </row>
    <row r="203" spans="1:59" ht="31.5" customHeight="1" thickBot="1">
      <c r="A203" s="40" t="s">
        <v>260</v>
      </c>
      <c r="B203" s="280" t="s">
        <v>261</v>
      </c>
      <c r="C203" s="93"/>
      <c r="D203" s="93"/>
      <c r="E203" s="93"/>
      <c r="F203" s="428"/>
      <c r="G203" s="820">
        <v>2</v>
      </c>
      <c r="H203" s="735">
        <f aca="true" t="shared" si="57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  <c r="AV203" s="1888"/>
      <c r="AW203" s="1889"/>
      <c r="AX203" s="1890"/>
      <c r="AY203" s="1902"/>
      <c r="AZ203" s="1903"/>
      <c r="BA203" s="1904"/>
      <c r="BB203" s="1902"/>
      <c r="BC203" s="1903"/>
      <c r="BD203" s="1904"/>
      <c r="BE203" s="1902"/>
      <c r="BF203" s="1903"/>
      <c r="BG203" s="1904"/>
    </row>
    <row r="204" spans="1:59" ht="31.5" customHeight="1">
      <c r="A204" s="40"/>
      <c r="B204" s="280" t="s">
        <v>261</v>
      </c>
      <c r="C204" s="93">
        <v>6</v>
      </c>
      <c r="D204" s="93"/>
      <c r="E204" s="93"/>
      <c r="F204" s="428"/>
      <c r="G204" s="820">
        <v>2</v>
      </c>
      <c r="H204" s="735">
        <f t="shared" si="57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  <c r="AV204" s="168">
        <v>1</v>
      </c>
      <c r="AW204" s="168">
        <v>2</v>
      </c>
      <c r="AX204" s="168">
        <v>3</v>
      </c>
      <c r="AY204" s="168">
        <v>4</v>
      </c>
      <c r="AZ204" s="168">
        <v>5</v>
      </c>
      <c r="BA204" s="168">
        <v>6</v>
      </c>
      <c r="BB204" s="168">
        <v>7</v>
      </c>
      <c r="BC204" s="168">
        <v>8</v>
      </c>
      <c r="BD204" s="168">
        <v>9</v>
      </c>
      <c r="BE204" s="168">
        <v>10</v>
      </c>
      <c r="BF204" s="168">
        <v>11</v>
      </c>
      <c r="BG204" s="169">
        <v>12</v>
      </c>
    </row>
    <row r="205" spans="1:59" ht="31.5" customHeight="1">
      <c r="A205" s="40" t="s">
        <v>262</v>
      </c>
      <c r="B205" s="410" t="s">
        <v>263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58" ref="H205:M205">H208+H207+H209+H206</f>
        <v>255</v>
      </c>
      <c r="I205" s="28">
        <f t="shared" si="58"/>
        <v>138</v>
      </c>
      <c r="J205" s="28">
        <f t="shared" si="58"/>
        <v>75</v>
      </c>
      <c r="K205" s="28">
        <f t="shared" si="58"/>
        <v>18</v>
      </c>
      <c r="L205" s="28">
        <f t="shared" si="58"/>
        <v>45</v>
      </c>
      <c r="M205" s="742">
        <f t="shared" si="58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  <c r="AU205" s="544" t="s">
        <v>452</v>
      </c>
      <c r="AV205" s="544">
        <f>AV42</f>
        <v>2</v>
      </c>
      <c r="AW205" s="544">
        <f aca="true" t="shared" si="59" ref="AW205:BG205">AW42</f>
        <v>1</v>
      </c>
      <c r="AX205" s="544">
        <f t="shared" si="59"/>
        <v>2</v>
      </c>
      <c r="AY205" s="544">
        <f t="shared" si="59"/>
        <v>2</v>
      </c>
      <c r="AZ205" s="544">
        <f t="shared" si="59"/>
        <v>0</v>
      </c>
      <c r="BA205" s="544">
        <f t="shared" si="59"/>
        <v>1</v>
      </c>
      <c r="BB205" s="544">
        <f t="shared" si="59"/>
        <v>0</v>
      </c>
      <c r="BC205" s="544">
        <f t="shared" si="59"/>
        <v>0</v>
      </c>
      <c r="BD205" s="544">
        <f t="shared" si="59"/>
        <v>0</v>
      </c>
      <c r="BE205" s="544">
        <f t="shared" si="59"/>
        <v>1</v>
      </c>
      <c r="BF205" s="544">
        <f t="shared" si="59"/>
        <v>1</v>
      </c>
      <c r="BG205" s="544">
        <f t="shared" si="59"/>
        <v>0</v>
      </c>
    </row>
    <row r="206" spans="1:59" ht="29.25" customHeight="1">
      <c r="A206" s="40"/>
      <c r="B206" s="280" t="s">
        <v>263</v>
      </c>
      <c r="C206" s="93"/>
      <c r="D206" s="93">
        <v>5</v>
      </c>
      <c r="E206" s="93"/>
      <c r="F206" s="428"/>
      <c r="G206" s="352">
        <v>2</v>
      </c>
      <c r="H206" s="735">
        <f t="shared" si="57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  <c r="AU206" s="544" t="s">
        <v>453</v>
      </c>
      <c r="AV206" s="544">
        <f>AV43+AV74</f>
        <v>4</v>
      </c>
      <c r="AW206" s="544">
        <f aca="true" t="shared" si="60" ref="AW206:BG206">AW43+AW74</f>
        <v>1</v>
      </c>
      <c r="AX206" s="544">
        <f t="shared" si="60"/>
        <v>2</v>
      </c>
      <c r="AY206" s="544">
        <f t="shared" si="60"/>
        <v>1</v>
      </c>
      <c r="AZ206" s="544">
        <f t="shared" si="60"/>
        <v>2</v>
      </c>
      <c r="BA206" s="544">
        <f t="shared" si="60"/>
        <v>1</v>
      </c>
      <c r="BB206" s="544">
        <f t="shared" si="60"/>
        <v>2</v>
      </c>
      <c r="BC206" s="544">
        <f t="shared" si="60"/>
        <v>1</v>
      </c>
      <c r="BD206" s="544">
        <f t="shared" si="60"/>
        <v>1</v>
      </c>
      <c r="BE206" s="544">
        <f t="shared" si="60"/>
        <v>0</v>
      </c>
      <c r="BF206" s="544">
        <f t="shared" si="60"/>
        <v>1</v>
      </c>
      <c r="BG206" s="544">
        <f t="shared" si="60"/>
        <v>1</v>
      </c>
    </row>
    <row r="207" spans="1:25" ht="29.25" customHeight="1">
      <c r="A207" s="40" t="s">
        <v>264</v>
      </c>
      <c r="B207" s="280" t="s">
        <v>263</v>
      </c>
      <c r="C207" s="16"/>
      <c r="D207" s="93">
        <v>6</v>
      </c>
      <c r="E207" s="16"/>
      <c r="F207" s="429"/>
      <c r="G207" s="314">
        <v>1.5</v>
      </c>
      <c r="H207" s="736">
        <f t="shared" si="57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265</v>
      </c>
      <c r="B208" s="280" t="s">
        <v>263</v>
      </c>
      <c r="C208" s="16">
        <v>7</v>
      </c>
      <c r="D208" s="16"/>
      <c r="E208" s="16"/>
      <c r="F208" s="429"/>
      <c r="G208" s="815">
        <v>4</v>
      </c>
      <c r="H208" s="736">
        <f t="shared" si="57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47" ht="38.25" customHeight="1" thickBot="1">
      <c r="A209" s="40" t="s">
        <v>266</v>
      </c>
      <c r="B209" s="18" t="s">
        <v>267</v>
      </c>
      <c r="C209" s="16"/>
      <c r="D209" s="16"/>
      <c r="E209" s="16"/>
      <c r="F209" s="429">
        <v>7</v>
      </c>
      <c r="G209" s="314">
        <v>1</v>
      </c>
      <c r="H209" s="736">
        <f t="shared" si="57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  <c r="AU209" s="544" t="s">
        <v>455</v>
      </c>
    </row>
    <row r="210" spans="1:59" s="1042" customFormat="1" ht="27" customHeight="1">
      <c r="A210" s="1030" t="s">
        <v>268</v>
      </c>
      <c r="B210" s="1031" t="s">
        <v>269</v>
      </c>
      <c r="C210" s="1032"/>
      <c r="D210" s="1032"/>
      <c r="E210" s="1032"/>
      <c r="F210" s="1033"/>
      <c r="G210" s="1034">
        <f>G211+G212+G213</f>
        <v>10</v>
      </c>
      <c r="H210" s="1035">
        <f t="shared" si="57"/>
        <v>300</v>
      </c>
      <c r="I210" s="1036">
        <f>I211+I212+I213</f>
        <v>168</v>
      </c>
      <c r="J210" s="1036">
        <f>J211+J212</f>
        <v>108</v>
      </c>
      <c r="K210" s="1036">
        <f>K211+K212+K213</f>
        <v>18</v>
      </c>
      <c r="L210" s="1036">
        <f>L211+L212+L213</f>
        <v>42</v>
      </c>
      <c r="M210" s="1037">
        <f>M211+M212+M213</f>
        <v>132</v>
      </c>
      <c r="N210" s="1038"/>
      <c r="O210" s="1039"/>
      <c r="P210" s="1040"/>
      <c r="Q210" s="1041"/>
      <c r="R210" s="1039"/>
      <c r="S210" s="1040"/>
      <c r="T210" s="1041"/>
      <c r="U210" s="1039"/>
      <c r="V210" s="1040"/>
      <c r="W210" s="1041"/>
      <c r="X210" s="1039"/>
      <c r="Y210" s="1040"/>
      <c r="AV210" s="1885" t="s">
        <v>29</v>
      </c>
      <c r="AW210" s="1886"/>
      <c r="AX210" s="1887"/>
      <c r="AY210" s="1885" t="s">
        <v>30</v>
      </c>
      <c r="AZ210" s="1900"/>
      <c r="BA210" s="1901"/>
      <c r="BB210" s="1885" t="s">
        <v>31</v>
      </c>
      <c r="BC210" s="1900"/>
      <c r="BD210" s="1901"/>
      <c r="BE210" s="1885" t="s">
        <v>32</v>
      </c>
      <c r="BF210" s="1900"/>
      <c r="BG210" s="1901"/>
    </row>
    <row r="211" spans="1:59" s="1042" customFormat="1" ht="20.25" customHeight="1" thickBot="1">
      <c r="A211" s="1030" t="s">
        <v>270</v>
      </c>
      <c r="B211" s="1043" t="s">
        <v>269</v>
      </c>
      <c r="C211" s="1039"/>
      <c r="D211" s="1039">
        <v>8</v>
      </c>
      <c r="E211" s="1039"/>
      <c r="F211" s="1044"/>
      <c r="G211" s="1045">
        <v>5</v>
      </c>
      <c r="H211" s="1046">
        <f t="shared" si="57"/>
        <v>150</v>
      </c>
      <c r="I211" s="1047">
        <v>72</v>
      </c>
      <c r="J211" s="1048">
        <v>54</v>
      </c>
      <c r="K211" s="1039">
        <v>18</v>
      </c>
      <c r="L211" s="1039"/>
      <c r="M211" s="1049">
        <f>H211-I211</f>
        <v>78</v>
      </c>
      <c r="N211" s="1038"/>
      <c r="O211" s="1039"/>
      <c r="P211" s="1040"/>
      <c r="Q211" s="1041"/>
      <c r="R211" s="1039"/>
      <c r="S211" s="1040"/>
      <c r="T211" s="1041"/>
      <c r="U211" s="1039">
        <v>8</v>
      </c>
      <c r="V211" s="1040"/>
      <c r="W211" s="1041"/>
      <c r="X211" s="1039"/>
      <c r="Y211" s="1040"/>
      <c r="AV211" s="1888"/>
      <c r="AW211" s="1889"/>
      <c r="AX211" s="1890"/>
      <c r="AY211" s="1902"/>
      <c r="AZ211" s="1903"/>
      <c r="BA211" s="1904"/>
      <c r="BB211" s="1902"/>
      <c r="BC211" s="1903"/>
      <c r="BD211" s="1904"/>
      <c r="BE211" s="1902"/>
      <c r="BF211" s="1903"/>
      <c r="BG211" s="1904"/>
    </row>
    <row r="212" spans="1:59" s="1042" customFormat="1" ht="20.25" customHeight="1">
      <c r="A212" s="1030" t="s">
        <v>271</v>
      </c>
      <c r="B212" s="1043" t="s">
        <v>269</v>
      </c>
      <c r="C212" s="1039">
        <v>9</v>
      </c>
      <c r="D212" s="1039"/>
      <c r="E212" s="1039"/>
      <c r="F212" s="1044"/>
      <c r="G212" s="1045">
        <v>4</v>
      </c>
      <c r="H212" s="1046">
        <f t="shared" si="57"/>
        <v>120</v>
      </c>
      <c r="I212" s="1047">
        <v>81</v>
      </c>
      <c r="J212" s="1048">
        <v>54</v>
      </c>
      <c r="K212" s="1039"/>
      <c r="L212" s="1039">
        <v>27</v>
      </c>
      <c r="M212" s="1049">
        <f>H212-I212</f>
        <v>39</v>
      </c>
      <c r="N212" s="1038"/>
      <c r="O212" s="1039"/>
      <c r="P212" s="1040"/>
      <c r="Q212" s="1041"/>
      <c r="R212" s="1039"/>
      <c r="S212" s="1040"/>
      <c r="T212" s="1041"/>
      <c r="U212" s="1039"/>
      <c r="V212" s="1040">
        <v>6</v>
      </c>
      <c r="W212" s="1041"/>
      <c r="X212" s="1039"/>
      <c r="Y212" s="1040"/>
      <c r="AV212" s="168">
        <v>1</v>
      </c>
      <c r="AW212" s="168">
        <v>2</v>
      </c>
      <c r="AX212" s="168">
        <v>3</v>
      </c>
      <c r="AY212" s="168">
        <v>4</v>
      </c>
      <c r="AZ212" s="168">
        <v>5</v>
      </c>
      <c r="BA212" s="168">
        <v>6</v>
      </c>
      <c r="BB212" s="168">
        <v>7</v>
      </c>
      <c r="BC212" s="168">
        <v>8</v>
      </c>
      <c r="BD212" s="168">
        <v>9</v>
      </c>
      <c r="BE212" s="168">
        <v>10</v>
      </c>
      <c r="BF212" s="168">
        <v>11</v>
      </c>
      <c r="BG212" s="169">
        <v>12</v>
      </c>
    </row>
    <row r="213" spans="1:59" ht="20.25" customHeight="1">
      <c r="A213" s="40" t="s">
        <v>272</v>
      </c>
      <c r="B213" s="18" t="s">
        <v>273</v>
      </c>
      <c r="C213" s="16"/>
      <c r="D213" s="16"/>
      <c r="E213" s="16"/>
      <c r="F213" s="429">
        <v>10</v>
      </c>
      <c r="G213" s="818">
        <v>1</v>
      </c>
      <c r="H213" s="736">
        <f t="shared" si="57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  <c r="AU213" s="544" t="s">
        <v>452</v>
      </c>
      <c r="AV213" s="544">
        <f>AV103+AV130+AV6</f>
        <v>0</v>
      </c>
      <c r="AW213" s="544">
        <f aca="true" t="shared" si="61" ref="AW213:BG213">AW103+AW130+AW6</f>
        <v>1</v>
      </c>
      <c r="AX213" s="544">
        <f t="shared" si="61"/>
        <v>1</v>
      </c>
      <c r="AY213" s="544">
        <f t="shared" si="61"/>
        <v>2</v>
      </c>
      <c r="AZ213" s="544">
        <f t="shared" si="61"/>
        <v>2</v>
      </c>
      <c r="BA213" s="544">
        <f t="shared" si="61"/>
        <v>2</v>
      </c>
      <c r="BB213" s="544">
        <f t="shared" si="61"/>
        <v>3</v>
      </c>
      <c r="BC213" s="544">
        <f t="shared" si="61"/>
        <v>1</v>
      </c>
      <c r="BD213" s="544">
        <f t="shared" si="61"/>
        <v>3</v>
      </c>
      <c r="BE213" s="544">
        <f t="shared" si="61"/>
        <v>1</v>
      </c>
      <c r="BF213" s="544">
        <f t="shared" si="61"/>
        <v>1</v>
      </c>
      <c r="BG213" s="544">
        <f t="shared" si="61"/>
        <v>2</v>
      </c>
    </row>
    <row r="214" spans="1:59" ht="20.25" customHeight="1">
      <c r="A214" s="313" t="s">
        <v>208</v>
      </c>
      <c r="B214" s="315" t="s">
        <v>274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  <c r="AU214" s="544" t="s">
        <v>453</v>
      </c>
      <c r="AV214" s="544">
        <f>AV104+AV131+AV7</f>
        <v>2</v>
      </c>
      <c r="AW214" s="544">
        <f aca="true" t="shared" si="62" ref="AW214:BG214">AW104+AW131+AW7</f>
        <v>0</v>
      </c>
      <c r="AX214" s="544">
        <f t="shared" si="62"/>
        <v>2</v>
      </c>
      <c r="AY214" s="544">
        <f t="shared" si="62"/>
        <v>4</v>
      </c>
      <c r="AZ214" s="544">
        <f t="shared" si="62"/>
        <v>1</v>
      </c>
      <c r="BA214" s="544">
        <f t="shared" si="62"/>
        <v>3</v>
      </c>
      <c r="BB214" s="544">
        <f t="shared" si="62"/>
        <v>2</v>
      </c>
      <c r="BC214" s="544">
        <f t="shared" si="62"/>
        <v>3</v>
      </c>
      <c r="BD214" s="544">
        <f t="shared" si="62"/>
        <v>1</v>
      </c>
      <c r="BE214" s="544">
        <f t="shared" si="62"/>
        <v>3</v>
      </c>
      <c r="BF214" s="544">
        <f t="shared" si="62"/>
        <v>2</v>
      </c>
      <c r="BG214" s="544">
        <f t="shared" si="62"/>
        <v>2</v>
      </c>
    </row>
    <row r="215" spans="1:28" ht="39.75" customHeight="1" thickBot="1">
      <c r="A215" s="313" t="s">
        <v>209</v>
      </c>
      <c r="B215" s="318" t="s">
        <v>275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6.5" thickBot="1">
      <c r="A216" s="93" t="s">
        <v>24</v>
      </c>
      <c r="B216" s="1984" t="s">
        <v>276</v>
      </c>
      <c r="C216" s="1985"/>
      <c r="D216" s="326" t="s">
        <v>277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47" ht="16.5" thickBot="1">
      <c r="A217" s="93">
        <v>2</v>
      </c>
      <c r="B217" s="1972" t="s">
        <v>278</v>
      </c>
      <c r="C217" s="1973"/>
      <c r="D217" s="337" t="s">
        <v>279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  <c r="AU217" s="544" t="s">
        <v>456</v>
      </c>
    </row>
    <row r="218" spans="1:59" ht="16.5" thickBot="1">
      <c r="A218" s="1978" t="s">
        <v>300</v>
      </c>
      <c r="B218" s="1954"/>
      <c r="C218" s="1954"/>
      <c r="D218" s="1954"/>
      <c r="E218" s="1954"/>
      <c r="F218" s="2005"/>
      <c r="G218" s="437">
        <f>G174+G175+G178+G179+G183+G186+G187+G191+G192+G196+G199+G200+G201+G205+G210+G214+G215+G216+G217</f>
        <v>96</v>
      </c>
      <c r="H218" s="451">
        <f aca="true" t="shared" si="63" ref="H218:M218">H174+H175+H178+H179+H183+H186+H187+H191+H192+H196+H199+H200+H201+H205+H210+H214+H215+H216+H217</f>
        <v>2880</v>
      </c>
      <c r="I218" s="452">
        <f t="shared" si="63"/>
        <v>1500</v>
      </c>
      <c r="J218" s="452">
        <f t="shared" si="63"/>
        <v>982</v>
      </c>
      <c r="K218" s="452">
        <f t="shared" si="63"/>
        <v>283</v>
      </c>
      <c r="L218" s="452">
        <f t="shared" si="63"/>
        <v>235</v>
      </c>
      <c r="M218" s="452">
        <f t="shared" si="63"/>
        <v>1380</v>
      </c>
      <c r="N218" s="453">
        <f aca="true" t="shared" si="64" ref="N218:Y218">SUM(N174:N217)</f>
        <v>0</v>
      </c>
      <c r="O218" s="453">
        <f t="shared" si="64"/>
        <v>0</v>
      </c>
      <c r="P218" s="453">
        <f t="shared" si="64"/>
        <v>0</v>
      </c>
      <c r="Q218" s="453">
        <f t="shared" si="64"/>
        <v>5</v>
      </c>
      <c r="R218" s="453">
        <f t="shared" si="64"/>
        <v>8</v>
      </c>
      <c r="S218" s="453">
        <f t="shared" si="64"/>
        <v>7</v>
      </c>
      <c r="T218" s="453">
        <f t="shared" si="64"/>
        <v>22</v>
      </c>
      <c r="U218" s="453">
        <f t="shared" si="64"/>
        <v>22</v>
      </c>
      <c r="V218" s="453">
        <f t="shared" si="64"/>
        <v>22</v>
      </c>
      <c r="W218" s="453">
        <f t="shared" si="64"/>
        <v>22</v>
      </c>
      <c r="X218" s="453">
        <f t="shared" si="64"/>
        <v>16</v>
      </c>
      <c r="Y218" s="454">
        <f t="shared" si="64"/>
        <v>11</v>
      </c>
      <c r="Z218" s="336"/>
      <c r="AA218" s="628"/>
      <c r="AB218" s="629"/>
      <c r="AU218" s="1042"/>
      <c r="AV218" s="1885" t="s">
        <v>29</v>
      </c>
      <c r="AW218" s="1886"/>
      <c r="AX218" s="1887"/>
      <c r="AY218" s="1885" t="s">
        <v>30</v>
      </c>
      <c r="AZ218" s="1900"/>
      <c r="BA218" s="1901"/>
      <c r="BB218" s="1885" t="s">
        <v>31</v>
      </c>
      <c r="BC218" s="1900"/>
      <c r="BD218" s="1901"/>
      <c r="BE218" s="1885" t="s">
        <v>32</v>
      </c>
      <c r="BF218" s="1900"/>
      <c r="BG218" s="1901"/>
    </row>
    <row r="219" spans="1:59" ht="16.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  <c r="AU219" s="1042"/>
      <c r="AV219" s="1888"/>
      <c r="AW219" s="1889"/>
      <c r="AX219" s="1890"/>
      <c r="AY219" s="1902"/>
      <c r="AZ219" s="1903"/>
      <c r="BA219" s="1904"/>
      <c r="BB219" s="1902"/>
      <c r="BC219" s="1903"/>
      <c r="BD219" s="1904"/>
      <c r="BE219" s="1902"/>
      <c r="BF219" s="1903"/>
      <c r="BG219" s="1904"/>
    </row>
    <row r="220" spans="1:59" ht="16.5" thickBot="1">
      <c r="A220" s="343"/>
      <c r="B220" s="344"/>
      <c r="C220" s="345"/>
      <c r="D220" s="345"/>
      <c r="E220" s="345"/>
      <c r="F220" s="345"/>
      <c r="G220" s="346"/>
      <c r="H220" s="296" t="s">
        <v>280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  <c r="AU220" s="1042"/>
      <c r="AV220" s="168">
        <v>1</v>
      </c>
      <c r="AW220" s="168">
        <v>2</v>
      </c>
      <c r="AX220" s="168">
        <v>3</v>
      </c>
      <c r="AY220" s="168">
        <v>4</v>
      </c>
      <c r="AZ220" s="168">
        <v>5</v>
      </c>
      <c r="BA220" s="168">
        <v>6</v>
      </c>
      <c r="BB220" s="168">
        <v>7</v>
      </c>
      <c r="BC220" s="168">
        <v>8</v>
      </c>
      <c r="BD220" s="168">
        <v>9</v>
      </c>
      <c r="BE220" s="168">
        <v>10</v>
      </c>
      <c r="BF220" s="168">
        <v>11</v>
      </c>
      <c r="BG220" s="169">
        <v>12</v>
      </c>
    </row>
    <row r="221" spans="1:59" ht="39" customHeight="1">
      <c r="A221" s="459" t="s">
        <v>207</v>
      </c>
      <c r="B221" s="460" t="s">
        <v>281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  <c r="AU221" s="544" t="s">
        <v>452</v>
      </c>
      <c r="AV221" s="544">
        <f>AV118+AV177+AV13</f>
        <v>0</v>
      </c>
      <c r="AW221" s="544">
        <f aca="true" t="shared" si="65" ref="AW221:BG221">AW118+AW177+AW13</f>
        <v>0</v>
      </c>
      <c r="AX221" s="544">
        <f t="shared" si="65"/>
        <v>2</v>
      </c>
      <c r="AY221" s="544">
        <f t="shared" si="65"/>
        <v>2</v>
      </c>
      <c r="AZ221" s="544">
        <f t="shared" si="65"/>
        <v>1</v>
      </c>
      <c r="BA221" s="544">
        <f t="shared" si="65"/>
        <v>3</v>
      </c>
      <c r="BB221" s="544">
        <f t="shared" si="65"/>
        <v>3</v>
      </c>
      <c r="BC221" s="544">
        <f t="shared" si="65"/>
        <v>1</v>
      </c>
      <c r="BD221" s="544">
        <f t="shared" si="65"/>
        <v>2</v>
      </c>
      <c r="BE221" s="544">
        <f t="shared" si="65"/>
        <v>2</v>
      </c>
      <c r="BF221" s="544">
        <f t="shared" si="65"/>
        <v>2</v>
      </c>
      <c r="BG221" s="544">
        <f t="shared" si="65"/>
        <v>1</v>
      </c>
    </row>
    <row r="222" spans="1:59" ht="46.5" customHeight="1">
      <c r="A222" s="468" t="s">
        <v>208</v>
      </c>
      <c r="B222" s="350" t="s">
        <v>282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  <c r="AU222" s="544" t="s">
        <v>453</v>
      </c>
      <c r="AV222" s="544">
        <f>AV119+AV178+AV14</f>
        <v>2</v>
      </c>
      <c r="AW222" s="544">
        <f aca="true" t="shared" si="66" ref="AW222:BG222">AW119+AW178+AW14</f>
        <v>1</v>
      </c>
      <c r="AX222" s="544">
        <f t="shared" si="66"/>
        <v>1</v>
      </c>
      <c r="AY222" s="544">
        <f t="shared" si="66"/>
        <v>3</v>
      </c>
      <c r="AZ222" s="544">
        <f t="shared" si="66"/>
        <v>1</v>
      </c>
      <c r="BA222" s="544">
        <f t="shared" si="66"/>
        <v>3</v>
      </c>
      <c r="BB222" s="544">
        <f t="shared" si="66"/>
        <v>1</v>
      </c>
      <c r="BC222" s="544">
        <f t="shared" si="66"/>
        <v>2</v>
      </c>
      <c r="BD222" s="544">
        <f t="shared" si="66"/>
        <v>3</v>
      </c>
      <c r="BE222" s="544">
        <f t="shared" si="66"/>
        <v>5</v>
      </c>
      <c r="BF222" s="544">
        <f t="shared" si="66"/>
        <v>2</v>
      </c>
      <c r="BG222" s="544">
        <f t="shared" si="66"/>
        <v>3</v>
      </c>
    </row>
    <row r="223" spans="1:28" ht="25.5" customHeight="1">
      <c r="A223" s="468" t="s">
        <v>209</v>
      </c>
      <c r="B223" s="351" t="s">
        <v>283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59" ht="32.25" thickBot="1">
      <c r="A224" s="468" t="s">
        <v>284</v>
      </c>
      <c r="B224" s="355" t="s">
        <v>285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  <c r="AU224" s="1264" t="s">
        <v>457</v>
      </c>
      <c r="AV224" s="1264"/>
      <c r="AW224" s="1264"/>
      <c r="AX224" s="1264"/>
      <c r="AY224" s="1264"/>
      <c r="AZ224" s="1264"/>
      <c r="BA224" s="1264"/>
      <c r="BB224" s="1264"/>
      <c r="BC224" s="1264"/>
      <c r="BD224" s="1264"/>
      <c r="BE224" s="1264"/>
      <c r="BF224" s="1264"/>
      <c r="BG224" s="1264"/>
    </row>
    <row r="225" spans="1:59" ht="31.5">
      <c r="A225" s="468" t="s">
        <v>286</v>
      </c>
      <c r="B225" s="356" t="s">
        <v>287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  <c r="AU225" s="1265"/>
      <c r="AV225" s="2345" t="s">
        <v>29</v>
      </c>
      <c r="AW225" s="2346"/>
      <c r="AX225" s="2347"/>
      <c r="AY225" s="2345" t="s">
        <v>30</v>
      </c>
      <c r="AZ225" s="2351"/>
      <c r="BA225" s="2352"/>
      <c r="BB225" s="2345" t="s">
        <v>31</v>
      </c>
      <c r="BC225" s="2351"/>
      <c r="BD225" s="2352"/>
      <c r="BE225" s="2345" t="s">
        <v>32</v>
      </c>
      <c r="BF225" s="2351"/>
      <c r="BG225" s="2352"/>
    </row>
    <row r="226" spans="1:59" ht="32.25" thickBot="1">
      <c r="A226" s="469" t="s">
        <v>288</v>
      </c>
      <c r="B226" s="470" t="s">
        <v>289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  <c r="AU226" s="1265"/>
      <c r="AV226" s="2348"/>
      <c r="AW226" s="2349"/>
      <c r="AX226" s="2350"/>
      <c r="AY226" s="2353"/>
      <c r="AZ226" s="2354"/>
      <c r="BA226" s="2355"/>
      <c r="BB226" s="2353"/>
      <c r="BC226" s="2354"/>
      <c r="BD226" s="2355"/>
      <c r="BE226" s="2353"/>
      <c r="BF226" s="2354"/>
      <c r="BG226" s="2355"/>
    </row>
    <row r="227" spans="1:59" ht="16.5" thickBot="1">
      <c r="A227" s="126"/>
      <c r="B227" s="357"/>
      <c r="C227" s="632"/>
      <c r="D227" s="164"/>
      <c r="E227" s="632"/>
      <c r="F227" s="633"/>
      <c r="G227" s="346" t="s">
        <v>303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  <c r="AU227" s="1265"/>
      <c r="AV227" s="1266">
        <v>1</v>
      </c>
      <c r="AW227" s="1266">
        <v>2</v>
      </c>
      <c r="AX227" s="1266">
        <v>3</v>
      </c>
      <c r="AY227" s="1266">
        <v>4</v>
      </c>
      <c r="AZ227" s="1266">
        <v>5</v>
      </c>
      <c r="BA227" s="1266">
        <v>6</v>
      </c>
      <c r="BB227" s="1266">
        <v>7</v>
      </c>
      <c r="BC227" s="1266">
        <v>8</v>
      </c>
      <c r="BD227" s="1266">
        <v>9</v>
      </c>
      <c r="BE227" s="1266">
        <v>10</v>
      </c>
      <c r="BF227" s="1266">
        <v>11</v>
      </c>
      <c r="BG227" s="1267">
        <v>12</v>
      </c>
    </row>
    <row r="228" spans="1:59" ht="47.25">
      <c r="A228" s="455" t="s">
        <v>207</v>
      </c>
      <c r="B228" s="456" t="s">
        <v>414</v>
      </c>
      <c r="C228" s="50"/>
      <c r="D228" s="14">
        <v>9</v>
      </c>
      <c r="E228" s="14"/>
      <c r="F228" s="1223"/>
      <c r="G228" s="436">
        <v>1.5</v>
      </c>
      <c r="H228" s="106">
        <v>45</v>
      </c>
      <c r="I228" s="457">
        <f>J228+K228+L228</f>
        <v>18</v>
      </c>
      <c r="J228" s="14">
        <v>2</v>
      </c>
      <c r="K228" s="14"/>
      <c r="L228" s="14">
        <v>16</v>
      </c>
      <c r="M228" s="432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  <c r="AU228" s="544" t="s">
        <v>452</v>
      </c>
      <c r="AV228" s="544">
        <f>AV205+AV213</f>
        <v>2</v>
      </c>
      <c r="AW228" s="544">
        <f aca="true" t="shared" si="67" ref="AW228:BG228">AW205+AW213</f>
        <v>2</v>
      </c>
      <c r="AX228" s="544">
        <f t="shared" si="67"/>
        <v>3</v>
      </c>
      <c r="AY228" s="544">
        <f t="shared" si="67"/>
        <v>4</v>
      </c>
      <c r="AZ228" s="544">
        <f t="shared" si="67"/>
        <v>2</v>
      </c>
      <c r="BA228" s="544">
        <f t="shared" si="67"/>
        <v>3</v>
      </c>
      <c r="BB228" s="544">
        <f t="shared" si="67"/>
        <v>3</v>
      </c>
      <c r="BC228" s="544">
        <f t="shared" si="67"/>
        <v>1</v>
      </c>
      <c r="BD228" s="544">
        <f t="shared" si="67"/>
        <v>3</v>
      </c>
      <c r="BE228" s="544">
        <f t="shared" si="67"/>
        <v>2</v>
      </c>
      <c r="BF228" s="544">
        <f t="shared" si="67"/>
        <v>2</v>
      </c>
      <c r="BG228" s="544">
        <f t="shared" si="67"/>
        <v>2</v>
      </c>
    </row>
    <row r="229" spans="1:59" ht="47.25">
      <c r="A229" s="96" t="s">
        <v>208</v>
      </c>
      <c r="B229" s="1224" t="s">
        <v>415</v>
      </c>
      <c r="C229" s="363"/>
      <c r="D229" s="364">
        <v>9</v>
      </c>
      <c r="E229" s="364"/>
      <c r="F229" s="1225"/>
      <c r="G229" s="1226">
        <v>1.5</v>
      </c>
      <c r="H229" s="363">
        <v>45</v>
      </c>
      <c r="I229" s="1227">
        <f>J229+K229+L229</f>
        <v>18</v>
      </c>
      <c r="J229" s="364">
        <v>2</v>
      </c>
      <c r="K229" s="364"/>
      <c r="L229" s="364">
        <v>16</v>
      </c>
      <c r="M229" s="367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  <c r="AU229" s="544" t="s">
        <v>453</v>
      </c>
      <c r="AV229" s="544">
        <f>AV206+AV214</f>
        <v>6</v>
      </c>
      <c r="AW229" s="544">
        <f aca="true" t="shared" si="68" ref="AW229:BF229">AW206+AW214</f>
        <v>1</v>
      </c>
      <c r="AX229" s="544">
        <f>AX206+AX214+1</f>
        <v>5</v>
      </c>
      <c r="AY229" s="544">
        <f t="shared" si="68"/>
        <v>5</v>
      </c>
      <c r="AZ229" s="544">
        <f t="shared" si="68"/>
        <v>3</v>
      </c>
      <c r="BA229" s="544">
        <f t="shared" si="68"/>
        <v>4</v>
      </c>
      <c r="BB229" s="544">
        <f t="shared" si="68"/>
        <v>4</v>
      </c>
      <c r="BC229" s="544">
        <f t="shared" si="68"/>
        <v>4</v>
      </c>
      <c r="BD229" s="544">
        <f>BD206+BD214+1</f>
        <v>3</v>
      </c>
      <c r="BE229" s="544">
        <f t="shared" si="68"/>
        <v>3</v>
      </c>
      <c r="BF229" s="544">
        <f t="shared" si="68"/>
        <v>3</v>
      </c>
      <c r="BG229" s="544">
        <f>BG206+BG214+1</f>
        <v>4</v>
      </c>
    </row>
    <row r="230" spans="1:28" ht="15.75">
      <c r="A230" s="96" t="s">
        <v>209</v>
      </c>
      <c r="B230" s="1228" t="s">
        <v>290</v>
      </c>
      <c r="C230" s="363"/>
      <c r="D230" s="364"/>
      <c r="E230" s="364"/>
      <c r="F230" s="1225"/>
      <c r="G230" s="1229">
        <f>G231+G232+G233</f>
        <v>4</v>
      </c>
      <c r="H230" s="1230">
        <f>H231+H232+H233</f>
        <v>120</v>
      </c>
      <c r="I230" s="1231">
        <f>I231+I232+I233</f>
        <v>57</v>
      </c>
      <c r="J230" s="1232">
        <f>J231+J232+J233</f>
        <v>6</v>
      </c>
      <c r="K230" s="1232"/>
      <c r="L230" s="1232">
        <f>L231+L232+L233</f>
        <v>51</v>
      </c>
      <c r="M230" s="1233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96" t="s">
        <v>284</v>
      </c>
      <c r="B231" s="1234" t="s">
        <v>291</v>
      </c>
      <c r="C231" s="307"/>
      <c r="D231" s="369">
        <v>10</v>
      </c>
      <c r="E231" s="369"/>
      <c r="F231" s="1235"/>
      <c r="G231" s="293">
        <v>2</v>
      </c>
      <c r="H231" s="307">
        <v>60</v>
      </c>
      <c r="I231" s="1236">
        <v>30</v>
      </c>
      <c r="J231" s="369">
        <v>4</v>
      </c>
      <c r="K231" s="369"/>
      <c r="L231" s="369">
        <v>26</v>
      </c>
      <c r="M231" s="1237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96" t="s">
        <v>286</v>
      </c>
      <c r="B232" s="1238" t="s">
        <v>292</v>
      </c>
      <c r="C232" s="307"/>
      <c r="D232" s="369"/>
      <c r="E232" s="369"/>
      <c r="F232" s="1235"/>
      <c r="G232" s="293">
        <v>0.5</v>
      </c>
      <c r="H232" s="307">
        <v>15</v>
      </c>
      <c r="I232" s="1236">
        <v>9</v>
      </c>
      <c r="J232" s="369"/>
      <c r="K232" s="369"/>
      <c r="L232" s="369">
        <v>9</v>
      </c>
      <c r="M232" s="372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1239" t="s">
        <v>288</v>
      </c>
      <c r="B233" s="1240" t="s">
        <v>293</v>
      </c>
      <c r="C233" s="25"/>
      <c r="D233" s="25">
        <v>12</v>
      </c>
      <c r="E233" s="25"/>
      <c r="F233" s="1241"/>
      <c r="G233" s="1242">
        <v>1.5</v>
      </c>
      <c r="H233" s="25">
        <v>45</v>
      </c>
      <c r="I233" s="631">
        <v>18</v>
      </c>
      <c r="J233" s="25">
        <v>2</v>
      </c>
      <c r="K233" s="25"/>
      <c r="L233" s="25">
        <v>16</v>
      </c>
      <c r="M233" s="25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328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207</v>
      </c>
      <c r="B235" s="456" t="s">
        <v>329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59" ht="16.5" thickBot="1">
      <c r="A236" s="96" t="s">
        <v>208</v>
      </c>
      <c r="B236" s="495" t="s">
        <v>330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  <c r="AU236" s="1264" t="s">
        <v>458</v>
      </c>
      <c r="AV236" s="1264"/>
      <c r="AW236" s="1264"/>
      <c r="AX236" s="1264"/>
      <c r="AY236" s="1264"/>
      <c r="AZ236" s="1264"/>
      <c r="BA236" s="1264"/>
      <c r="BB236" s="1264"/>
      <c r="BC236" s="1264"/>
      <c r="BD236" s="1264"/>
      <c r="BE236" s="1264"/>
      <c r="BF236" s="1264"/>
      <c r="BG236" s="1264"/>
    </row>
    <row r="237" spans="1:59" ht="32.25" thickBot="1">
      <c r="A237" s="636" t="s">
        <v>209</v>
      </c>
      <c r="B237" s="637" t="s">
        <v>331</v>
      </c>
      <c r="C237" s="471"/>
      <c r="D237" s="25" t="s">
        <v>332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  <c r="AU237" s="1265"/>
      <c r="AV237" s="2345" t="s">
        <v>29</v>
      </c>
      <c r="AW237" s="2346"/>
      <c r="AX237" s="2347"/>
      <c r="AY237" s="2345" t="s">
        <v>30</v>
      </c>
      <c r="AZ237" s="2351"/>
      <c r="BA237" s="2352"/>
      <c r="BB237" s="2345" t="s">
        <v>31</v>
      </c>
      <c r="BC237" s="2351"/>
      <c r="BD237" s="2352"/>
      <c r="BE237" s="2345" t="s">
        <v>32</v>
      </c>
      <c r="BF237" s="2351"/>
      <c r="BG237" s="2352"/>
    </row>
    <row r="238" spans="1:59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  <c r="AU238" s="1265"/>
      <c r="AV238" s="2348"/>
      <c r="AW238" s="2349"/>
      <c r="AX238" s="2350"/>
      <c r="AY238" s="2353"/>
      <c r="AZ238" s="2354"/>
      <c r="BA238" s="2355"/>
      <c r="BB238" s="2353"/>
      <c r="BC238" s="2354"/>
      <c r="BD238" s="2355"/>
      <c r="BE238" s="2353"/>
      <c r="BF238" s="2354"/>
      <c r="BG238" s="2355"/>
    </row>
    <row r="239" spans="1:59" ht="19.5" thickBot="1">
      <c r="A239" s="1956" t="s">
        <v>294</v>
      </c>
      <c r="B239" s="1957"/>
      <c r="C239" s="1957"/>
      <c r="D239" s="1957"/>
      <c r="E239" s="1957"/>
      <c r="F239" s="1957"/>
      <c r="G239" s="1957"/>
      <c r="H239" s="1957"/>
      <c r="I239" s="1957"/>
      <c r="J239" s="1957"/>
      <c r="K239" s="1957"/>
      <c r="L239" s="1957"/>
      <c r="M239" s="1957"/>
      <c r="N239" s="1957"/>
      <c r="O239" s="1957"/>
      <c r="P239" s="1957"/>
      <c r="Q239" s="1957"/>
      <c r="R239" s="1957"/>
      <c r="S239" s="1957"/>
      <c r="T239" s="1957"/>
      <c r="U239" s="1957"/>
      <c r="V239" s="1957"/>
      <c r="W239" s="1957"/>
      <c r="X239" s="1957"/>
      <c r="Y239" s="1958"/>
      <c r="Z239" s="492"/>
      <c r="AA239" s="492"/>
      <c r="AB239" s="492"/>
      <c r="AU239" s="1265"/>
      <c r="AV239" s="1266">
        <v>1</v>
      </c>
      <c r="AW239" s="1266">
        <v>2</v>
      </c>
      <c r="AX239" s="1266">
        <v>3</v>
      </c>
      <c r="AY239" s="1266">
        <v>4</v>
      </c>
      <c r="AZ239" s="1266">
        <v>5</v>
      </c>
      <c r="BA239" s="1266">
        <v>6</v>
      </c>
      <c r="BB239" s="1266">
        <v>7</v>
      </c>
      <c r="BC239" s="1266">
        <v>8</v>
      </c>
      <c r="BD239" s="1266">
        <v>9</v>
      </c>
      <c r="BE239" s="1266">
        <v>10</v>
      </c>
      <c r="BF239" s="1266">
        <v>11</v>
      </c>
      <c r="BG239" s="1267">
        <v>12</v>
      </c>
    </row>
    <row r="240" spans="1:59" ht="15.75" customHeight="1" thickBot="1">
      <c r="A240" s="1243" t="s">
        <v>66</v>
      </c>
      <c r="B240" s="1244" t="s">
        <v>48</v>
      </c>
      <c r="C240" s="1245"/>
      <c r="D240" s="1246">
        <v>3</v>
      </c>
      <c r="E240" s="14"/>
      <c r="F240" s="14"/>
      <c r="G240" s="46">
        <v>2</v>
      </c>
      <c r="H240" s="14">
        <f>PRODUCT(G240,30)</f>
        <v>60</v>
      </c>
      <c r="I240" s="14">
        <v>40</v>
      </c>
      <c r="J240" s="1245"/>
      <c r="K240" s="1245"/>
      <c r="L240" s="1246">
        <v>40</v>
      </c>
      <c r="M240" s="14">
        <f>H240-I240</f>
        <v>20</v>
      </c>
      <c r="N240" s="44" t="s">
        <v>65</v>
      </c>
      <c r="O240" s="52" t="s">
        <v>65</v>
      </c>
      <c r="P240" s="53"/>
      <c r="Q240" s="44" t="s">
        <v>65</v>
      </c>
      <c r="R240" s="52" t="s">
        <v>65</v>
      </c>
      <c r="S240" s="53" t="s">
        <v>65</v>
      </c>
      <c r="T240" s="44" t="s">
        <v>65</v>
      </c>
      <c r="U240" s="52" t="s">
        <v>65</v>
      </c>
      <c r="V240" s="53" t="s">
        <v>65</v>
      </c>
      <c r="W240" s="105" t="s">
        <v>65</v>
      </c>
      <c r="X240" s="52" t="s">
        <v>65</v>
      </c>
      <c r="Y240" s="53" t="s">
        <v>65</v>
      </c>
      <c r="AU240" s="544" t="s">
        <v>452</v>
      </c>
      <c r="AV240" s="544">
        <f>AV205+AV221</f>
        <v>2</v>
      </c>
      <c r="AW240" s="544">
        <f aca="true" t="shared" si="69" ref="AW240:BG240">AW205+AW221</f>
        <v>1</v>
      </c>
      <c r="AX240" s="544">
        <f t="shared" si="69"/>
        <v>4</v>
      </c>
      <c r="AY240" s="544">
        <f t="shared" si="69"/>
        <v>4</v>
      </c>
      <c r="AZ240" s="544">
        <f t="shared" si="69"/>
        <v>1</v>
      </c>
      <c r="BA240" s="544">
        <f t="shared" si="69"/>
        <v>4</v>
      </c>
      <c r="BB240" s="544">
        <f t="shared" si="69"/>
        <v>3</v>
      </c>
      <c r="BC240" s="544">
        <f t="shared" si="69"/>
        <v>1</v>
      </c>
      <c r="BD240" s="544">
        <f t="shared" si="69"/>
        <v>2</v>
      </c>
      <c r="BE240" s="544">
        <f t="shared" si="69"/>
        <v>3</v>
      </c>
      <c r="BF240" s="544">
        <f t="shared" si="69"/>
        <v>3</v>
      </c>
      <c r="BG240" s="544">
        <f t="shared" si="69"/>
        <v>1</v>
      </c>
    </row>
    <row r="241" spans="1:59" ht="16.5" thickBot="1">
      <c r="A241" s="103" t="s">
        <v>67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65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  <c r="AU241" s="544" t="s">
        <v>453</v>
      </c>
      <c r="AV241" s="544">
        <f>AV206+AV222</f>
        <v>6</v>
      </c>
      <c r="AW241" s="544">
        <f aca="true" t="shared" si="70" ref="AW241:BF241">AW206+AW222</f>
        <v>2</v>
      </c>
      <c r="AX241" s="544">
        <f t="shared" si="70"/>
        <v>3</v>
      </c>
      <c r="AY241" s="544">
        <f t="shared" si="70"/>
        <v>4</v>
      </c>
      <c r="AZ241" s="544">
        <f t="shared" si="70"/>
        <v>3</v>
      </c>
      <c r="BA241" s="544">
        <f>BA206+BA222+1</f>
        <v>5</v>
      </c>
      <c r="BB241" s="544">
        <f t="shared" si="70"/>
        <v>3</v>
      </c>
      <c r="BC241" s="544">
        <f t="shared" si="70"/>
        <v>3</v>
      </c>
      <c r="BD241" s="544">
        <f>BD206+BD222+1</f>
        <v>5</v>
      </c>
      <c r="BE241" s="544">
        <f t="shared" si="70"/>
        <v>5</v>
      </c>
      <c r="BF241" s="544">
        <f t="shared" si="70"/>
        <v>3</v>
      </c>
      <c r="BG241" s="544">
        <f>BG206+BG222+1</f>
        <v>5</v>
      </c>
    </row>
    <row r="242" spans="1:25" ht="24.75" customHeight="1">
      <c r="A242" s="148" t="s">
        <v>184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65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6.5" thickBot="1">
      <c r="A243" s="107" t="s">
        <v>296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65</v>
      </c>
      <c r="O243" s="54" t="s">
        <v>65</v>
      </c>
      <c r="P243" s="55" t="s">
        <v>65</v>
      </c>
      <c r="Q243" s="57" t="s">
        <v>65</v>
      </c>
      <c r="R243" s="54" t="s">
        <v>65</v>
      </c>
      <c r="S243" s="55" t="s">
        <v>65</v>
      </c>
      <c r="T243" s="57" t="s">
        <v>65</v>
      </c>
      <c r="U243" s="54" t="s">
        <v>65</v>
      </c>
      <c r="V243" s="55" t="s">
        <v>65</v>
      </c>
      <c r="W243" s="146"/>
      <c r="X243" s="54" t="s">
        <v>65</v>
      </c>
      <c r="Y243" s="55"/>
    </row>
    <row r="244" spans="1:25" ht="19.5" customHeight="1" thickBot="1">
      <c r="A244" s="1969" t="s">
        <v>188</v>
      </c>
      <c r="B244" s="1970"/>
      <c r="C244" s="1970"/>
      <c r="D244" s="1970"/>
      <c r="E244" s="1970"/>
      <c r="F244" s="1971"/>
      <c r="G244" s="474">
        <f>G240+G241+G242+G243</f>
        <v>17.5</v>
      </c>
      <c r="H244" s="147">
        <f aca="true" t="shared" si="71" ref="H244:M244">H240+H241+H242+H243</f>
        <v>525</v>
      </c>
      <c r="I244" s="147">
        <f t="shared" si="71"/>
        <v>220</v>
      </c>
      <c r="J244" s="147">
        <f t="shared" si="71"/>
        <v>0</v>
      </c>
      <c r="K244" s="147">
        <f t="shared" si="71"/>
        <v>0</v>
      </c>
      <c r="L244" s="147">
        <f t="shared" si="71"/>
        <v>220</v>
      </c>
      <c r="M244" s="147">
        <f t="shared" si="71"/>
        <v>305</v>
      </c>
      <c r="N244" s="139">
        <f aca="true" t="shared" si="72" ref="N244:Y244">SUM(N240:N243)</f>
        <v>0</v>
      </c>
      <c r="O244" s="144">
        <f t="shared" si="72"/>
        <v>0</v>
      </c>
      <c r="P244" s="145">
        <f t="shared" si="72"/>
        <v>0</v>
      </c>
      <c r="Q244" s="139">
        <f t="shared" si="72"/>
        <v>0</v>
      </c>
      <c r="R244" s="144">
        <f t="shared" si="72"/>
        <v>0</v>
      </c>
      <c r="S244" s="145">
        <f t="shared" si="72"/>
        <v>0</v>
      </c>
      <c r="T244" s="139">
        <f t="shared" si="72"/>
        <v>0</v>
      </c>
      <c r="U244" s="144">
        <f t="shared" si="72"/>
        <v>0</v>
      </c>
      <c r="V244" s="145">
        <f t="shared" si="72"/>
        <v>0</v>
      </c>
      <c r="W244" s="149">
        <f t="shared" si="72"/>
        <v>0</v>
      </c>
      <c r="X244" s="144">
        <f t="shared" si="72"/>
        <v>0</v>
      </c>
      <c r="Y244" s="145">
        <f t="shared" si="72"/>
        <v>0</v>
      </c>
    </row>
    <row r="245" spans="1:25" ht="18">
      <c r="A245" s="2024" t="s">
        <v>318</v>
      </c>
      <c r="B245" s="2025"/>
      <c r="C245" s="2025"/>
      <c r="D245" s="2025"/>
      <c r="E245" s="2025"/>
      <c r="F245" s="2025"/>
      <c r="G245" s="2025"/>
      <c r="H245" s="2025"/>
      <c r="I245" s="2025"/>
      <c r="J245" s="2025"/>
      <c r="K245" s="2025"/>
      <c r="L245" s="2025"/>
      <c r="M245" s="2025"/>
      <c r="N245" s="2025"/>
      <c r="O245" s="2025"/>
      <c r="P245" s="2025"/>
      <c r="Q245" s="2025"/>
      <c r="R245" s="2025"/>
      <c r="S245" s="2025"/>
      <c r="T245" s="2025"/>
      <c r="U245" s="2025"/>
      <c r="V245" s="2025"/>
      <c r="W245" s="2025"/>
      <c r="X245" s="2025"/>
      <c r="Y245" s="2025"/>
    </row>
    <row r="246" spans="1:25" ht="16.5" customHeight="1">
      <c r="A246" s="264" t="s">
        <v>66</v>
      </c>
      <c r="B246" s="18" t="s">
        <v>48</v>
      </c>
      <c r="C246" s="22"/>
      <c r="D246" s="92" t="s">
        <v>40</v>
      </c>
      <c r="E246" s="92"/>
      <c r="F246" s="988"/>
      <c r="G246" s="195">
        <v>2</v>
      </c>
      <c r="H246" s="534">
        <f>G246*30</f>
        <v>60</v>
      </c>
      <c r="I246" s="42">
        <v>40</v>
      </c>
      <c r="J246" s="43"/>
      <c r="K246" s="22"/>
      <c r="L246" s="22">
        <v>40</v>
      </c>
      <c r="M246" s="27">
        <f>H246-I246</f>
        <v>20</v>
      </c>
      <c r="N246" s="1247"/>
      <c r="O246" s="375"/>
      <c r="P246" s="375"/>
      <c r="Q246" s="375"/>
      <c r="R246" s="375"/>
      <c r="S246" s="375"/>
      <c r="T246" s="375"/>
      <c r="U246" s="375"/>
      <c r="V246" s="375"/>
      <c r="W246" s="375"/>
      <c r="X246" s="375"/>
      <c r="Y246" s="375"/>
    </row>
    <row r="247" spans="1:38" s="552" customFormat="1" ht="15.75">
      <c r="A247" s="264" t="s">
        <v>67</v>
      </c>
      <c r="B247" s="524" t="s">
        <v>49</v>
      </c>
      <c r="C247" s="525"/>
      <c r="D247" s="526" t="s">
        <v>295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184</v>
      </c>
      <c r="B248" s="529" t="s">
        <v>26</v>
      </c>
      <c r="C248" s="530"/>
      <c r="D248" s="531" t="s">
        <v>228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296</v>
      </c>
      <c r="B249" s="537" t="s">
        <v>23</v>
      </c>
      <c r="C249" s="530"/>
      <c r="D249" s="531" t="s">
        <v>228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6.5" thickBot="1">
      <c r="A250" s="2032" t="s">
        <v>37</v>
      </c>
      <c r="B250" s="2033"/>
      <c r="C250" s="2033"/>
      <c r="D250" s="2033"/>
      <c r="E250" s="2033"/>
      <c r="F250" s="2034"/>
      <c r="G250" s="261">
        <f>SUM(G246:G249)</f>
        <v>17.5</v>
      </c>
      <c r="H250" s="383">
        <f aca="true" t="shared" si="73" ref="H250:M250">SUM(H245:H249)</f>
        <v>525</v>
      </c>
      <c r="I250" s="383">
        <f t="shared" si="73"/>
        <v>220</v>
      </c>
      <c r="J250" s="383">
        <f t="shared" si="73"/>
        <v>0</v>
      </c>
      <c r="K250" s="383">
        <f t="shared" si="73"/>
        <v>0</v>
      </c>
      <c r="L250" s="383">
        <f t="shared" si="73"/>
        <v>220</v>
      </c>
      <c r="M250" s="383">
        <f t="shared" si="73"/>
        <v>305</v>
      </c>
      <c r="N250" s="261">
        <f aca="true" t="shared" si="74" ref="N250:AB251">SUM(N248:N249)</f>
        <v>0</v>
      </c>
      <c r="O250" s="261">
        <f t="shared" si="74"/>
        <v>0</v>
      </c>
      <c r="P250" s="261">
        <f t="shared" si="74"/>
        <v>0</v>
      </c>
      <c r="Q250" s="261">
        <f t="shared" si="74"/>
        <v>0</v>
      </c>
      <c r="R250" s="261">
        <f t="shared" si="74"/>
        <v>0</v>
      </c>
      <c r="S250" s="261">
        <f t="shared" si="74"/>
        <v>0</v>
      </c>
      <c r="T250" s="261">
        <f t="shared" si="74"/>
        <v>0</v>
      </c>
      <c r="U250" s="261">
        <f t="shared" si="74"/>
        <v>0</v>
      </c>
      <c r="V250" s="261">
        <f t="shared" si="74"/>
        <v>0</v>
      </c>
      <c r="W250" s="261">
        <f t="shared" si="74"/>
        <v>0</v>
      </c>
      <c r="X250" s="261">
        <f t="shared" si="74"/>
        <v>0</v>
      </c>
      <c r="Y250" s="261">
        <f t="shared" si="74"/>
        <v>0</v>
      </c>
      <c r="Z250" s="381"/>
      <c r="AA250" s="381"/>
      <c r="AB250" s="382"/>
    </row>
    <row r="251" spans="1:28" s="603" customFormat="1" ht="19.5" thickBot="1">
      <c r="A251" s="2029" t="s">
        <v>185</v>
      </c>
      <c r="B251" s="2030"/>
      <c r="C251" s="2030"/>
      <c r="D251" s="2030"/>
      <c r="E251" s="2030"/>
      <c r="F251" s="2030"/>
      <c r="G251" s="2030"/>
      <c r="H251" s="2030"/>
      <c r="I251" s="2030"/>
      <c r="J251" s="2030"/>
      <c r="K251" s="2030"/>
      <c r="L251" s="2030"/>
      <c r="M251" s="2030"/>
      <c r="N251" s="2030"/>
      <c r="O251" s="2030"/>
      <c r="P251" s="2030"/>
      <c r="Q251" s="2030"/>
      <c r="R251" s="2030"/>
      <c r="S251" s="2030"/>
      <c r="T251" s="2030"/>
      <c r="U251" s="2030"/>
      <c r="V251" s="2030"/>
      <c r="W251" s="2030"/>
      <c r="X251" s="2030"/>
      <c r="Y251" s="2031"/>
      <c r="Z251" s="261">
        <f t="shared" si="74"/>
        <v>0</v>
      </c>
      <c r="AA251" s="261">
        <f t="shared" si="74"/>
        <v>0</v>
      </c>
      <c r="AB251" s="261">
        <f t="shared" si="74"/>
        <v>0</v>
      </c>
    </row>
    <row r="252" spans="1:25" ht="21" customHeight="1" thickBot="1">
      <c r="A252" s="152" t="s">
        <v>186</v>
      </c>
      <c r="B252" s="153" t="s">
        <v>78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1996" t="s">
        <v>187</v>
      </c>
      <c r="B253" s="1997"/>
      <c r="C253" s="1997"/>
      <c r="D253" s="1997"/>
      <c r="E253" s="1997"/>
      <c r="F253" s="1998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044"/>
      <c r="B254" s="2045"/>
      <c r="C254" s="2045"/>
      <c r="D254" s="2045"/>
      <c r="E254" s="2045"/>
      <c r="F254" s="2045"/>
      <c r="G254" s="2045"/>
      <c r="H254" s="2045"/>
      <c r="I254" s="2045"/>
      <c r="J254" s="2045"/>
      <c r="K254" s="2045"/>
      <c r="L254" s="2045"/>
      <c r="M254" s="2045"/>
      <c r="N254" s="2045"/>
      <c r="O254" s="2045"/>
      <c r="P254" s="2045"/>
      <c r="Q254" s="2045"/>
      <c r="R254" s="2045"/>
      <c r="S254" s="2045"/>
      <c r="T254" s="2045"/>
      <c r="U254" s="2045"/>
      <c r="V254" s="2045"/>
      <c r="W254" s="2045"/>
      <c r="X254" s="2045"/>
      <c r="Y254" s="2046"/>
    </row>
    <row r="255" spans="1:25" ht="16.5" thickBot="1">
      <c r="A255" s="2037" t="s">
        <v>319</v>
      </c>
      <c r="B255" s="2038"/>
      <c r="C255" s="2038"/>
      <c r="D255" s="2038"/>
      <c r="E255" s="2038"/>
      <c r="F255" s="2038"/>
      <c r="G255" s="2038"/>
      <c r="H255" s="2038"/>
      <c r="I255" s="2038"/>
      <c r="J255" s="2038"/>
      <c r="K255" s="2038"/>
      <c r="L255" s="2038"/>
      <c r="M255" s="2038"/>
      <c r="N255" s="2038"/>
      <c r="O255" s="2038"/>
      <c r="P255" s="2038"/>
      <c r="Q255" s="2038"/>
      <c r="R255" s="2038"/>
      <c r="S255" s="2038"/>
      <c r="T255" s="2038"/>
      <c r="U255" s="2038"/>
      <c r="V255" s="2038"/>
      <c r="W255" s="2038"/>
      <c r="X255" s="2038"/>
      <c r="Y255" s="2039"/>
    </row>
    <row r="256" spans="1:25" ht="18.75" customHeight="1" thickBot="1">
      <c r="A256" s="2037" t="s">
        <v>297</v>
      </c>
      <c r="B256" s="2038"/>
      <c r="C256" s="2038"/>
      <c r="D256" s="2038"/>
      <c r="E256" s="2038"/>
      <c r="F256" s="2039"/>
      <c r="G256" s="665">
        <f>G66+G113+G244+G253+G172+G76</f>
        <v>240</v>
      </c>
      <c r="H256" s="665">
        <f>H66+H113+H244+H253+H172+H76</f>
        <v>7200</v>
      </c>
      <c r="I256" s="665">
        <f>I66+I113+I244+I253+I172+I76</f>
        <v>3548</v>
      </c>
      <c r="J256" s="665">
        <f aca="true" t="shared" si="75" ref="J256:S256">J66+J113+J244+J253+J172+J76</f>
        <v>1473</v>
      </c>
      <c r="K256" s="665">
        <f t="shared" si="75"/>
        <v>503</v>
      </c>
      <c r="L256" s="665">
        <f t="shared" si="75"/>
        <v>1572</v>
      </c>
      <c r="M256" s="665">
        <f t="shared" si="75"/>
        <v>3607</v>
      </c>
      <c r="N256" s="665">
        <f t="shared" si="75"/>
        <v>28.5</v>
      </c>
      <c r="O256" s="665">
        <f t="shared" si="75"/>
        <v>28</v>
      </c>
      <c r="P256" s="665">
        <f>P66+P113+P244+P253+P172+P76</f>
        <v>27</v>
      </c>
      <c r="Q256" s="665">
        <v>29</v>
      </c>
      <c r="R256" s="665">
        <f t="shared" si="75"/>
        <v>27</v>
      </c>
      <c r="S256" s="665">
        <f t="shared" si="75"/>
        <v>29</v>
      </c>
      <c r="T256" s="665">
        <f>T66+T113+T244+T253+T172+T76</f>
        <v>25</v>
      </c>
      <c r="U256" s="1028">
        <f>U66+U113+U244+U253+U172+U76</f>
        <v>24</v>
      </c>
      <c r="V256" s="1028">
        <f>V66+V113+V244+V253+V172+V76</f>
        <v>24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026" t="s">
        <v>189</v>
      </c>
      <c r="B257" s="2027"/>
      <c r="C257" s="2027"/>
      <c r="D257" s="2027"/>
      <c r="E257" s="2027"/>
      <c r="F257" s="2027"/>
      <c r="G257" s="2027"/>
      <c r="H257" s="2027"/>
      <c r="I257" s="2027"/>
      <c r="J257" s="2027"/>
      <c r="K257" s="2027"/>
      <c r="L257" s="2027"/>
      <c r="M257" s="2028"/>
      <c r="N257" s="174">
        <f>N256</f>
        <v>28.5</v>
      </c>
      <c r="O257" s="174">
        <f aca="true" t="shared" si="76" ref="O257:Y257">O256</f>
        <v>28</v>
      </c>
      <c r="P257" s="174">
        <f t="shared" si="76"/>
        <v>27</v>
      </c>
      <c r="Q257" s="174">
        <f t="shared" si="76"/>
        <v>29</v>
      </c>
      <c r="R257" s="174">
        <f t="shared" si="76"/>
        <v>27</v>
      </c>
      <c r="S257" s="174">
        <f t="shared" si="76"/>
        <v>29</v>
      </c>
      <c r="T257" s="174">
        <f t="shared" si="76"/>
        <v>25</v>
      </c>
      <c r="U257" s="1029">
        <f t="shared" si="76"/>
        <v>24</v>
      </c>
      <c r="V257" s="1029">
        <f t="shared" si="76"/>
        <v>24</v>
      </c>
      <c r="W257" s="174">
        <f t="shared" si="76"/>
        <v>22</v>
      </c>
      <c r="X257" s="174">
        <f t="shared" si="76"/>
        <v>22</v>
      </c>
      <c r="Y257" s="504">
        <f t="shared" si="76"/>
        <v>18</v>
      </c>
    </row>
    <row r="258" spans="1:25" ht="15.75">
      <c r="A258" s="2047" t="s">
        <v>50</v>
      </c>
      <c r="B258" s="2048"/>
      <c r="C258" s="2048"/>
      <c r="D258" s="2048"/>
      <c r="E258" s="2048"/>
      <c r="F258" s="2048"/>
      <c r="G258" s="2048"/>
      <c r="H258" s="2048"/>
      <c r="I258" s="2048"/>
      <c r="J258" s="2048"/>
      <c r="K258" s="2048"/>
      <c r="L258" s="2048"/>
      <c r="M258" s="2049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4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.75">
      <c r="A259" s="2047" t="s">
        <v>51</v>
      </c>
      <c r="B259" s="2048"/>
      <c r="C259" s="2048"/>
      <c r="D259" s="2048"/>
      <c r="E259" s="2048"/>
      <c r="F259" s="2048"/>
      <c r="G259" s="2048"/>
      <c r="H259" s="2048"/>
      <c r="I259" s="2048"/>
      <c r="J259" s="2048"/>
      <c r="K259" s="2048"/>
      <c r="L259" s="2048"/>
      <c r="M259" s="2049"/>
      <c r="N259" s="386">
        <v>6</v>
      </c>
      <c r="O259" s="200">
        <v>1</v>
      </c>
      <c r="P259" s="1268">
        <v>5</v>
      </c>
      <c r="Q259" s="386">
        <v>4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.75">
      <c r="A260" s="2047" t="s">
        <v>190</v>
      </c>
      <c r="B260" s="2048"/>
      <c r="C260" s="2048"/>
      <c r="D260" s="2048"/>
      <c r="E260" s="2048"/>
      <c r="F260" s="2048"/>
      <c r="G260" s="2048"/>
      <c r="H260" s="2048"/>
      <c r="I260" s="2048"/>
      <c r="J260" s="2048"/>
      <c r="K260" s="2048"/>
      <c r="L260" s="2048"/>
      <c r="M260" s="2049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6.5" thickBot="1">
      <c r="A261" s="2050" t="s">
        <v>191</v>
      </c>
      <c r="B261" s="2051"/>
      <c r="C261" s="2051"/>
      <c r="D261" s="2051"/>
      <c r="E261" s="2051"/>
      <c r="F261" s="2051"/>
      <c r="G261" s="2051"/>
      <c r="H261" s="2051"/>
      <c r="I261" s="2051"/>
      <c r="J261" s="2051"/>
      <c r="K261" s="2051"/>
      <c r="L261" s="2051"/>
      <c r="M261" s="2052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021">
        <f>G36+G37+G12+G13+G14+G24+G25+G26+G42+G43+G44+G46+G47+G48+G53+G54+G55+G61+G62+G64+G103+G110+G240</f>
        <v>60</v>
      </c>
      <c r="O262" s="2035"/>
      <c r="P262" s="2036"/>
      <c r="Q262" s="2021">
        <f>G17+G18+G20+G21+G27+G28+G29+G39+G40+G49+G57+G63+G101+G105+G106+G107+G111+G112+G128+G132+G134+G135+G70+G71+G72</f>
        <v>60</v>
      </c>
      <c r="R262" s="2035"/>
      <c r="S262" s="2036"/>
      <c r="T262" s="2021">
        <f>G102+G108+G127+G130+G137+G138+G139+G144+G145+G147+G148+G166+G167+G168+G241+G73+G74+G75</f>
        <v>60</v>
      </c>
      <c r="U262" s="2022"/>
      <c r="V262" s="2023"/>
      <c r="W262" s="2041">
        <f>G16+G50+G51+G58+G59+G131+G141+G142+G149+G150+G151+G153+G154+G155+G169+G170+G171+G242+G243+G252</f>
        <v>60</v>
      </c>
      <c r="X262" s="2042"/>
      <c r="Y262" s="2043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240</v>
      </c>
    </row>
    <row r="264" spans="1:25" ht="20.25" customHeight="1" thickBot="1">
      <c r="A264" s="2002" t="s">
        <v>320</v>
      </c>
      <c r="B264" s="2003"/>
      <c r="C264" s="2003"/>
      <c r="D264" s="2003"/>
      <c r="E264" s="2003"/>
      <c r="F264" s="2003"/>
      <c r="G264" s="2003"/>
      <c r="H264" s="2003"/>
      <c r="I264" s="2003"/>
      <c r="J264" s="2003"/>
      <c r="K264" s="2003"/>
      <c r="L264" s="2003"/>
      <c r="M264" s="2003"/>
      <c r="N264" s="2003"/>
      <c r="O264" s="2003"/>
      <c r="P264" s="2003"/>
      <c r="Q264" s="2003"/>
      <c r="R264" s="2003"/>
      <c r="S264" s="2003"/>
      <c r="T264" s="2003"/>
      <c r="U264" s="2003"/>
      <c r="V264" s="2003"/>
      <c r="W264" s="2003"/>
      <c r="X264" s="2003"/>
      <c r="Y264" s="2004"/>
    </row>
    <row r="265" spans="1:25" ht="20.25" customHeight="1" thickBot="1">
      <c r="A265" s="2013" t="s">
        <v>297</v>
      </c>
      <c r="B265" s="2014"/>
      <c r="C265" s="2014"/>
      <c r="D265" s="2014"/>
      <c r="E265" s="2014"/>
      <c r="F265" s="2015"/>
      <c r="G265" s="405">
        <f aca="true" t="shared" si="77" ref="G265:M265">G66+G124+G218+G250+G253+G76</f>
        <v>240</v>
      </c>
      <c r="H265" s="405">
        <f t="shared" si="77"/>
        <v>7200</v>
      </c>
      <c r="I265" s="405">
        <f t="shared" si="77"/>
        <v>3562</v>
      </c>
      <c r="J265" s="405">
        <f t="shared" si="77"/>
        <v>1824</v>
      </c>
      <c r="K265" s="405">
        <f t="shared" si="77"/>
        <v>509</v>
      </c>
      <c r="L265" s="405">
        <f t="shared" si="77"/>
        <v>1229</v>
      </c>
      <c r="M265" s="405">
        <f t="shared" si="77"/>
        <v>3593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78" ref="Q265:V265">Q66+Q124+Q218+Q250+Q253+Q76</f>
        <v>29</v>
      </c>
      <c r="R265" s="405">
        <v>30</v>
      </c>
      <c r="S265" s="405">
        <f t="shared" si="78"/>
        <v>30</v>
      </c>
      <c r="T265" s="405">
        <f t="shared" si="78"/>
        <v>25</v>
      </c>
      <c r="U265" s="405">
        <f t="shared" si="78"/>
        <v>24</v>
      </c>
      <c r="V265" s="405">
        <f t="shared" si="78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016" t="s">
        <v>189</v>
      </c>
      <c r="B266" s="2017"/>
      <c r="C266" s="2017"/>
      <c r="D266" s="2017"/>
      <c r="E266" s="2017"/>
      <c r="F266" s="2017"/>
      <c r="G266" s="2017"/>
      <c r="H266" s="2017"/>
      <c r="I266" s="2017"/>
      <c r="J266" s="2017"/>
      <c r="K266" s="2017"/>
      <c r="L266" s="2017"/>
      <c r="M266" s="2018"/>
      <c r="N266" s="391">
        <f aca="true" t="shared" si="79" ref="N266:U266">N216+N265</f>
        <v>28.5</v>
      </c>
      <c r="O266" s="478">
        <f t="shared" si="79"/>
        <v>28</v>
      </c>
      <c r="P266" s="479">
        <f t="shared" si="79"/>
        <v>28</v>
      </c>
      <c r="Q266" s="391">
        <f t="shared" si="79"/>
        <v>29</v>
      </c>
      <c r="R266" s="478">
        <f t="shared" si="79"/>
        <v>30</v>
      </c>
      <c r="S266" s="479">
        <f t="shared" si="79"/>
        <v>30</v>
      </c>
      <c r="T266" s="391">
        <f t="shared" si="79"/>
        <v>25</v>
      </c>
      <c r="U266" s="478">
        <f t="shared" si="79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1963" t="s">
        <v>50</v>
      </c>
      <c r="B267" s="1964"/>
      <c r="C267" s="1964"/>
      <c r="D267" s="1964"/>
      <c r="E267" s="1964"/>
      <c r="F267" s="1964"/>
      <c r="G267" s="1964"/>
      <c r="H267" s="1964"/>
      <c r="I267" s="1964"/>
      <c r="J267" s="1964"/>
      <c r="K267" s="1964"/>
      <c r="L267" s="1964"/>
      <c r="M267" s="1965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1963" t="s">
        <v>51</v>
      </c>
      <c r="B268" s="1964"/>
      <c r="C268" s="1964"/>
      <c r="D268" s="1964"/>
      <c r="E268" s="1964"/>
      <c r="F268" s="1964"/>
      <c r="G268" s="1964"/>
      <c r="H268" s="1964"/>
      <c r="I268" s="1964"/>
      <c r="J268" s="1964"/>
      <c r="K268" s="1964"/>
      <c r="L268" s="1964"/>
      <c r="M268" s="1965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1963" t="s">
        <v>190</v>
      </c>
      <c r="B269" s="1964"/>
      <c r="C269" s="1964"/>
      <c r="D269" s="1964"/>
      <c r="E269" s="1964"/>
      <c r="F269" s="1964"/>
      <c r="G269" s="1964"/>
      <c r="H269" s="1964"/>
      <c r="I269" s="1964"/>
      <c r="J269" s="1964"/>
      <c r="K269" s="1964"/>
      <c r="L269" s="1964"/>
      <c r="M269" s="1965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6.5" thickBot="1">
      <c r="A270" s="1963" t="s">
        <v>191</v>
      </c>
      <c r="B270" s="1964"/>
      <c r="C270" s="1964"/>
      <c r="D270" s="1964"/>
      <c r="E270" s="1964"/>
      <c r="F270" s="1964"/>
      <c r="G270" s="1964"/>
      <c r="H270" s="1964"/>
      <c r="I270" s="1964"/>
      <c r="J270" s="1964"/>
      <c r="K270" s="1964"/>
      <c r="L270" s="1964"/>
      <c r="M270" s="1965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6.5" thickBot="1">
      <c r="A271" s="1986"/>
      <c r="B271" s="1986"/>
      <c r="C271" s="1986"/>
      <c r="D271" s="1986"/>
      <c r="E271" s="1986"/>
      <c r="F271" s="1986"/>
      <c r="G271" s="1986"/>
      <c r="H271" s="1986"/>
      <c r="I271" s="1986"/>
      <c r="J271" s="1986"/>
      <c r="K271" s="1986"/>
      <c r="L271" s="1986"/>
      <c r="M271" s="1987"/>
      <c r="N271" s="2006">
        <f>G36+G12+G13+G14+G24+G25+G26+G37+G42+G43+G44+G46+G47+G48+G53+G54+G55+G61+G62+G64+G122+G123</f>
        <v>60</v>
      </c>
      <c r="O271" s="2007"/>
      <c r="P271" s="2008"/>
      <c r="Q271" s="2006">
        <f>G17+G18+G21+G27+G28+G29+G39+G40+G49+G57+G63+G115+G118+G202+G203+G207+G246+G206+G19+G204+G70+G71+G72</f>
        <v>60</v>
      </c>
      <c r="R271" s="2007"/>
      <c r="S271" s="2008"/>
      <c r="T271" s="2356">
        <f>G180+G181+G182+G188+G191+G199+G200+G208+G209+G211+G212+G214+G216+G247+G73+G74+G75</f>
        <v>59</v>
      </c>
      <c r="U271" s="2357"/>
      <c r="V271" s="2358"/>
      <c r="W271" s="2356">
        <f>G16+G50+G51+G58+G59+G174+G176+G177+G178+G184+G185+G186+G189+G190+G193+G194+G195+G197+G198+G213+G215+G217+G248+G249+G252</f>
        <v>61</v>
      </c>
      <c r="X271" s="2357"/>
      <c r="Y271" s="2358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240</v>
      </c>
    </row>
    <row r="274" spans="2:10" ht="15.75">
      <c r="B274" s="543" t="s">
        <v>298</v>
      </c>
      <c r="D274" s="2019"/>
      <c r="E274" s="2019"/>
      <c r="F274" s="2019"/>
      <c r="H274" s="1939" t="s">
        <v>407</v>
      </c>
      <c r="I274" s="1939"/>
      <c r="J274" s="1939"/>
    </row>
    <row r="276" spans="2:10" ht="15.75">
      <c r="B276" s="543" t="s">
        <v>299</v>
      </c>
      <c r="D276" s="2019"/>
      <c r="E276" s="2019"/>
      <c r="F276" s="2019"/>
      <c r="H276" s="1939" t="s">
        <v>408</v>
      </c>
      <c r="I276" s="1939"/>
      <c r="J276" s="1939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.75">
      <c r="B278" s="203" t="s">
        <v>113</v>
      </c>
      <c r="C278" s="650"/>
      <c r="D278" s="2009"/>
      <c r="E278" s="2010"/>
      <c r="F278" s="2010"/>
      <c r="G278" s="650"/>
      <c r="H278" s="2011" t="s">
        <v>114</v>
      </c>
      <c r="I278" s="2012"/>
      <c r="J278" s="2012"/>
    </row>
  </sheetData>
  <sheetProtection/>
  <mergeCells count="141">
    <mergeCell ref="BE174:BG175"/>
    <mergeCell ref="BE100:BG101"/>
    <mergeCell ref="AV115:AX116"/>
    <mergeCell ref="AV127:AX128"/>
    <mergeCell ref="AY127:BA128"/>
    <mergeCell ref="BB127:BD128"/>
    <mergeCell ref="BE127:BG128"/>
    <mergeCell ref="AY174:BA175"/>
    <mergeCell ref="BB174:BD175"/>
    <mergeCell ref="AY70:BA71"/>
    <mergeCell ref="BE70:BG71"/>
    <mergeCell ref="AY115:BA116"/>
    <mergeCell ref="BB115:BD116"/>
    <mergeCell ref="BE115:BG116"/>
    <mergeCell ref="AY100:BA101"/>
    <mergeCell ref="BB100:BD101"/>
    <mergeCell ref="BB70:BD71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T3:V4"/>
    <mergeCell ref="W3:Y4"/>
    <mergeCell ref="A173:Y173"/>
    <mergeCell ref="B216:C216"/>
    <mergeCell ref="A156:F156"/>
    <mergeCell ref="A65:F65"/>
    <mergeCell ref="A66:F66"/>
    <mergeCell ref="A113:F113"/>
    <mergeCell ref="A114:Y114"/>
    <mergeCell ref="A67:Y67"/>
    <mergeCell ref="C4:C7"/>
    <mergeCell ref="D4:D7"/>
    <mergeCell ref="N3:P4"/>
    <mergeCell ref="Q3:S4"/>
    <mergeCell ref="E5:E7"/>
    <mergeCell ref="F5:F7"/>
    <mergeCell ref="K5:K7"/>
    <mergeCell ref="L5:L7"/>
    <mergeCell ref="J5:J7"/>
    <mergeCell ref="N6:Y6"/>
    <mergeCell ref="A9:Y9"/>
    <mergeCell ref="A68:Y68"/>
    <mergeCell ref="A69:Y69"/>
    <mergeCell ref="A10:Y10"/>
    <mergeCell ref="A22:B22"/>
    <mergeCell ref="A31:F31"/>
    <mergeCell ref="A32:F32"/>
    <mergeCell ref="A33:D34"/>
    <mergeCell ref="A35:Y35"/>
    <mergeCell ref="A126:Y126"/>
    <mergeCell ref="A218:F218"/>
    <mergeCell ref="A239:Y239"/>
    <mergeCell ref="A76:F76"/>
    <mergeCell ref="A124:F124"/>
    <mergeCell ref="A125:Y125"/>
    <mergeCell ref="A98:Y98"/>
    <mergeCell ref="A172:F172"/>
    <mergeCell ref="A99:Y99"/>
    <mergeCell ref="A270:M270"/>
    <mergeCell ref="A271:M271"/>
    <mergeCell ref="N271:P271"/>
    <mergeCell ref="N262:P262"/>
    <mergeCell ref="E4:F4"/>
    <mergeCell ref="I4:I7"/>
    <mergeCell ref="J4:L4"/>
    <mergeCell ref="A255:Y255"/>
    <mergeCell ref="A157:Y157"/>
    <mergeCell ref="A165:Y165"/>
    <mergeCell ref="BB3:BD4"/>
    <mergeCell ref="BE3:BG4"/>
    <mergeCell ref="Q271:S271"/>
    <mergeCell ref="T271:V271"/>
    <mergeCell ref="W271:Y271"/>
    <mergeCell ref="Q262:S262"/>
    <mergeCell ref="T262:V262"/>
    <mergeCell ref="W262:Y262"/>
    <mergeCell ref="BB218:BD219"/>
    <mergeCell ref="BB210:BD211"/>
    <mergeCell ref="AY3:BA4"/>
    <mergeCell ref="D274:F274"/>
    <mergeCell ref="H274:J274"/>
    <mergeCell ref="D276:F276"/>
    <mergeCell ref="H276:J276"/>
    <mergeCell ref="A267:M267"/>
    <mergeCell ref="A264:Y264"/>
    <mergeCell ref="A254:Y254"/>
    <mergeCell ref="A253:F253"/>
    <mergeCell ref="A244:F244"/>
    <mergeCell ref="AV3:AX4"/>
    <mergeCell ref="A266:M266"/>
    <mergeCell ref="A257:M257"/>
    <mergeCell ref="A258:M258"/>
    <mergeCell ref="A259:M259"/>
    <mergeCell ref="AV100:AX101"/>
    <mergeCell ref="AV174:AX175"/>
    <mergeCell ref="AV237:AX238"/>
    <mergeCell ref="A260:M260"/>
    <mergeCell ref="A261:M261"/>
    <mergeCell ref="D278:F278"/>
    <mergeCell ref="H278:J278"/>
    <mergeCell ref="A245:Y245"/>
    <mergeCell ref="B217:C217"/>
    <mergeCell ref="A269:M269"/>
    <mergeCell ref="A250:F250"/>
    <mergeCell ref="A251:Y251"/>
    <mergeCell ref="A268:M268"/>
    <mergeCell ref="A256:F256"/>
    <mergeCell ref="A265:F265"/>
    <mergeCell ref="AY237:BA238"/>
    <mergeCell ref="BB237:BD238"/>
    <mergeCell ref="BE237:BG238"/>
    <mergeCell ref="BE225:BG226"/>
    <mergeCell ref="BE202:BG203"/>
    <mergeCell ref="BE218:BG219"/>
    <mergeCell ref="BE10:BG11"/>
    <mergeCell ref="AY225:BA226"/>
    <mergeCell ref="BB225:BD226"/>
    <mergeCell ref="BE210:BG211"/>
    <mergeCell ref="AY202:BA203"/>
    <mergeCell ref="BB202:BD203"/>
    <mergeCell ref="BE39:BG40"/>
    <mergeCell ref="AY39:BA40"/>
    <mergeCell ref="BB39:BD40"/>
    <mergeCell ref="AY218:BA219"/>
    <mergeCell ref="AV225:AX226"/>
    <mergeCell ref="AV10:AX11"/>
    <mergeCell ref="AY10:BA11"/>
    <mergeCell ref="BB10:BD11"/>
    <mergeCell ref="AV202:AX203"/>
    <mergeCell ref="AV39:AX40"/>
    <mergeCell ref="AV218:AX219"/>
    <mergeCell ref="AV210:AX211"/>
    <mergeCell ref="AY210:BA211"/>
    <mergeCell ref="AV70:AX7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7"/>
  <sheetViews>
    <sheetView view="pageBreakPreview" zoomScale="60" zoomScaleNormal="75" zoomScalePageLayoutView="0" workbookViewId="0" topLeftCell="A4">
      <selection activeCell="P17" sqref="P17:AM17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3.625" style="0" customWidth="1"/>
    <col min="8" max="8" width="3.875" style="0" customWidth="1"/>
    <col min="9" max="9" width="4.0039062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375" style="0" customWidth="1"/>
    <col min="16" max="16" width="4.37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7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7" width="4.375" style="0" customWidth="1"/>
    <col min="48" max="48" width="3.75390625" style="0" customWidth="1"/>
    <col min="49" max="49" width="4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140"/>
      <c r="B2" s="2140"/>
      <c r="C2" s="2140"/>
      <c r="D2" s="2140"/>
      <c r="E2" s="2140"/>
      <c r="F2" s="2140"/>
      <c r="G2" s="2140"/>
      <c r="H2" s="2140"/>
      <c r="I2" s="2140"/>
      <c r="J2" s="2140"/>
      <c r="K2" s="2140"/>
      <c r="L2" s="2140"/>
      <c r="M2" s="2140"/>
      <c r="N2" s="2140"/>
      <c r="O2" s="2140"/>
      <c r="P2" s="2141" t="s">
        <v>88</v>
      </c>
      <c r="Q2" s="2141"/>
      <c r="R2" s="2141"/>
      <c r="S2" s="2141"/>
      <c r="T2" s="2141"/>
      <c r="U2" s="2141"/>
      <c r="V2" s="2141"/>
      <c r="W2" s="2141"/>
      <c r="X2" s="2141"/>
      <c r="Y2" s="2141"/>
      <c r="Z2" s="2141"/>
      <c r="AA2" s="2141"/>
      <c r="AB2" s="2141"/>
      <c r="AC2" s="2141"/>
      <c r="AD2" s="2141"/>
      <c r="AE2" s="2141"/>
      <c r="AF2" s="2141"/>
      <c r="AG2" s="2141"/>
      <c r="AH2" s="2141"/>
      <c r="AI2" s="2141"/>
      <c r="AJ2" s="2141"/>
      <c r="AK2" s="2141"/>
      <c r="AL2" s="2141"/>
      <c r="AM2" s="2141"/>
      <c r="AN2" s="2141"/>
      <c r="AO2" s="2147"/>
      <c r="AP2" s="2147"/>
      <c r="AQ2" s="2147"/>
      <c r="AR2" s="2147"/>
      <c r="AS2" s="2147"/>
      <c r="AT2" s="2147"/>
      <c r="AU2" s="2147"/>
      <c r="AV2" s="2147"/>
      <c r="AW2" s="2147"/>
      <c r="AX2" s="2147"/>
      <c r="AY2" s="2147"/>
      <c r="AZ2" s="2147"/>
      <c r="BA2" s="2147"/>
    </row>
    <row r="3" spans="1:53" ht="26.25">
      <c r="A3" s="2138" t="s">
        <v>417</v>
      </c>
      <c r="B3" s="2138"/>
      <c r="C3" s="2138"/>
      <c r="D3" s="2138"/>
      <c r="E3" s="2138"/>
      <c r="F3" s="2138"/>
      <c r="G3" s="2138"/>
      <c r="H3" s="2138"/>
      <c r="I3" s="2138"/>
      <c r="J3" s="2138"/>
      <c r="K3" s="2138"/>
      <c r="L3" s="2138"/>
      <c r="M3" s="2138"/>
      <c r="N3" s="2138"/>
      <c r="O3" s="2138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2147"/>
      <c r="AP3" s="2147"/>
      <c r="AQ3" s="2147"/>
      <c r="AR3" s="2147"/>
      <c r="AS3" s="2147"/>
      <c r="AT3" s="2147"/>
      <c r="AU3" s="2147"/>
      <c r="AV3" s="2147"/>
      <c r="AW3" s="2147"/>
      <c r="AX3" s="2147"/>
      <c r="AY3" s="2147"/>
      <c r="AZ3" s="2147"/>
      <c r="BA3" s="2147"/>
    </row>
    <row r="4" spans="1:53" ht="30.75">
      <c r="A4" s="2138" t="s">
        <v>418</v>
      </c>
      <c r="B4" s="2138"/>
      <c r="C4" s="2138"/>
      <c r="D4" s="2138"/>
      <c r="E4" s="2138"/>
      <c r="F4" s="2138"/>
      <c r="G4" s="2138"/>
      <c r="H4" s="2138"/>
      <c r="I4" s="2138"/>
      <c r="J4" s="2138"/>
      <c r="K4" s="2138"/>
      <c r="L4" s="2138"/>
      <c r="M4" s="2138"/>
      <c r="N4" s="2138"/>
      <c r="O4" s="2138"/>
      <c r="P4" s="2139" t="s">
        <v>1</v>
      </c>
      <c r="Q4" s="2139"/>
      <c r="R4" s="2139"/>
      <c r="S4" s="2139"/>
      <c r="T4" s="2139"/>
      <c r="U4" s="2139"/>
      <c r="V4" s="2139"/>
      <c r="W4" s="2139"/>
      <c r="X4" s="2139"/>
      <c r="Y4" s="2139"/>
      <c r="Z4" s="2139"/>
      <c r="AA4" s="2139"/>
      <c r="AB4" s="2139"/>
      <c r="AC4" s="2139"/>
      <c r="AD4" s="2139"/>
      <c r="AE4" s="2139"/>
      <c r="AF4" s="2139"/>
      <c r="AG4" s="2139"/>
      <c r="AH4" s="2139"/>
      <c r="AI4" s="2139"/>
      <c r="AJ4" s="2139"/>
      <c r="AK4" s="2139"/>
      <c r="AL4" s="2139"/>
      <c r="AM4" s="2139"/>
      <c r="AN4" s="2139"/>
      <c r="AO4" s="2147"/>
      <c r="AP4" s="2147"/>
      <c r="AQ4" s="2147"/>
      <c r="AR4" s="2147"/>
      <c r="AS4" s="2147"/>
      <c r="AT4" s="2147"/>
      <c r="AU4" s="2147"/>
      <c r="AV4" s="2147"/>
      <c r="AW4" s="2147"/>
      <c r="AX4" s="2147"/>
      <c r="AY4" s="2147"/>
      <c r="AZ4" s="2147"/>
      <c r="BA4" s="2147"/>
    </row>
    <row r="5" spans="1:53" ht="26.25">
      <c r="A5" s="2138" t="s">
        <v>419</v>
      </c>
      <c r="B5" s="2138"/>
      <c r="C5" s="2138"/>
      <c r="D5" s="2138"/>
      <c r="E5" s="2138"/>
      <c r="F5" s="2138"/>
      <c r="G5" s="2138"/>
      <c r="H5" s="2138"/>
      <c r="I5" s="2138"/>
      <c r="J5" s="2138"/>
      <c r="K5" s="2138"/>
      <c r="L5" s="2138"/>
      <c r="M5" s="2138"/>
      <c r="N5" s="2138"/>
      <c r="O5" s="2138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2149" t="s">
        <v>448</v>
      </c>
      <c r="AO5" s="2150"/>
      <c r="AP5" s="2150"/>
      <c r="AQ5" s="2150"/>
      <c r="AR5" s="2150"/>
      <c r="AS5" s="2150"/>
      <c r="AT5" s="2150"/>
      <c r="AU5" s="2150"/>
      <c r="AV5" s="2150"/>
      <c r="AW5" s="2150"/>
      <c r="AX5" s="2150"/>
      <c r="AY5" s="2150"/>
      <c r="AZ5" s="2150"/>
      <c r="BA5" s="2150"/>
    </row>
    <row r="6" spans="1:53" ht="26.25">
      <c r="A6" s="2151" t="s">
        <v>420</v>
      </c>
      <c r="B6" s="2151"/>
      <c r="C6" s="2151"/>
      <c r="D6" s="2151"/>
      <c r="E6" s="2151"/>
      <c r="F6" s="2151"/>
      <c r="G6" s="2151"/>
      <c r="H6" s="2151"/>
      <c r="I6" s="2151"/>
      <c r="J6" s="2151"/>
      <c r="K6" s="2151"/>
      <c r="L6" s="2151"/>
      <c r="M6" s="2151"/>
      <c r="N6" s="2151"/>
      <c r="O6" s="215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2150"/>
      <c r="AO6" s="2150"/>
      <c r="AP6" s="2150"/>
      <c r="AQ6" s="2150"/>
      <c r="AR6" s="2150"/>
      <c r="AS6" s="2150"/>
      <c r="AT6" s="2150"/>
      <c r="AU6" s="2150"/>
      <c r="AV6" s="2150"/>
      <c r="AW6" s="2150"/>
      <c r="AX6" s="2150"/>
      <c r="AY6" s="2150"/>
      <c r="AZ6" s="2150"/>
      <c r="BA6" s="2150"/>
    </row>
    <row r="7" spans="1:53" ht="27.75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2152" t="s">
        <v>2</v>
      </c>
      <c r="Q7" s="2153"/>
      <c r="R7" s="2153"/>
      <c r="S7" s="2153"/>
      <c r="T7" s="2153"/>
      <c r="U7" s="2153"/>
      <c r="V7" s="2153"/>
      <c r="W7" s="2153"/>
      <c r="X7" s="2153"/>
      <c r="Y7" s="2153"/>
      <c r="Z7" s="2153"/>
      <c r="AA7" s="2153"/>
      <c r="AB7" s="2153"/>
      <c r="AC7" s="2153"/>
      <c r="AD7" s="2153"/>
      <c r="AE7" s="2153"/>
      <c r="AF7" s="2153"/>
      <c r="AG7" s="2153"/>
      <c r="AH7" s="2153"/>
      <c r="AI7" s="2153"/>
      <c r="AJ7" s="2153"/>
      <c r="AK7" s="2153"/>
      <c r="AL7" s="2153"/>
      <c r="AM7" s="2153"/>
      <c r="AN7" s="2154" t="s">
        <v>97</v>
      </c>
      <c r="AO7" s="2155"/>
      <c r="AP7" s="2155"/>
      <c r="AQ7" s="2155"/>
      <c r="AR7" s="2155"/>
      <c r="AS7" s="2155"/>
      <c r="AT7" s="2155"/>
      <c r="AU7" s="2155"/>
      <c r="AV7" s="2155"/>
      <c r="AW7" s="2155"/>
      <c r="AX7" s="2155"/>
      <c r="AY7" s="2155"/>
      <c r="AZ7" s="2155"/>
      <c r="BA7" s="2155"/>
    </row>
    <row r="8" spans="1:53" ht="27.75">
      <c r="A8" s="2158" t="s">
        <v>0</v>
      </c>
      <c r="B8" s="2158"/>
      <c r="C8" s="2158"/>
      <c r="D8" s="2158"/>
      <c r="E8" s="2158"/>
      <c r="F8" s="2158"/>
      <c r="G8" s="2158"/>
      <c r="H8" s="2158"/>
      <c r="I8" s="2158"/>
      <c r="J8" s="2158"/>
      <c r="K8" s="2158"/>
      <c r="L8" s="2158"/>
      <c r="M8" s="2158"/>
      <c r="N8" s="2158"/>
      <c r="O8" s="2158"/>
      <c r="P8" s="2152"/>
      <c r="Q8" s="2153"/>
      <c r="R8" s="2153"/>
      <c r="S8" s="2153"/>
      <c r="T8" s="2153"/>
      <c r="U8" s="2153"/>
      <c r="V8" s="2153"/>
      <c r="W8" s="2153"/>
      <c r="X8" s="2153"/>
      <c r="Y8" s="2153"/>
      <c r="Z8" s="2153"/>
      <c r="AA8" s="2153"/>
      <c r="AB8" s="2153"/>
      <c r="AC8" s="2153"/>
      <c r="AD8" s="2153"/>
      <c r="AE8" s="2153"/>
      <c r="AF8" s="2153"/>
      <c r="AG8" s="2153"/>
      <c r="AH8" s="2153"/>
      <c r="AI8" s="2153"/>
      <c r="AJ8" s="2153"/>
      <c r="AK8" s="2153"/>
      <c r="AL8" s="2153"/>
      <c r="AM8" s="2153"/>
      <c r="AN8" s="2156" t="s">
        <v>99</v>
      </c>
      <c r="AO8" s="2156"/>
      <c r="AP8" s="2156"/>
      <c r="AQ8" s="2156"/>
      <c r="AR8" s="2156"/>
      <c r="AS8" s="2156"/>
      <c r="AT8" s="2156"/>
      <c r="AU8" s="2156"/>
      <c r="AV8" s="2156"/>
      <c r="AW8" s="2156"/>
      <c r="AX8" s="2156"/>
      <c r="AY8" s="2156"/>
      <c r="AZ8" s="2156"/>
      <c r="BA8" s="2156"/>
    </row>
    <row r="9" spans="1:53" ht="25.5" customHeight="1">
      <c r="A9" s="2138" t="s">
        <v>421</v>
      </c>
      <c r="B9" s="2138"/>
      <c r="C9" s="2138"/>
      <c r="D9" s="2138"/>
      <c r="E9" s="2138"/>
      <c r="F9" s="2138"/>
      <c r="G9" s="2138"/>
      <c r="H9" s="2138"/>
      <c r="I9" s="2138"/>
      <c r="J9" s="2138"/>
      <c r="K9" s="2138"/>
      <c r="L9" s="2138"/>
      <c r="M9" s="2138"/>
      <c r="N9" s="2138"/>
      <c r="O9" s="2138"/>
      <c r="P9" s="2143" t="s">
        <v>98</v>
      </c>
      <c r="Q9" s="2144"/>
      <c r="R9" s="2144"/>
      <c r="S9" s="2144"/>
      <c r="T9" s="2144"/>
      <c r="U9" s="2144"/>
      <c r="V9" s="2144"/>
      <c r="W9" s="2144"/>
      <c r="X9" s="2144"/>
      <c r="Y9" s="2144"/>
      <c r="Z9" s="2144"/>
      <c r="AA9" s="2144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2156"/>
      <c r="AO9" s="2156"/>
      <c r="AP9" s="2156"/>
      <c r="AQ9" s="2156"/>
      <c r="AR9" s="2156"/>
      <c r="AS9" s="2156"/>
      <c r="AT9" s="2156"/>
      <c r="AU9" s="2156"/>
      <c r="AV9" s="2156"/>
      <c r="AW9" s="2156"/>
      <c r="AX9" s="2156"/>
      <c r="AY9" s="2156"/>
      <c r="AZ9" s="2156"/>
      <c r="BA9" s="2156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146" t="s">
        <v>450</v>
      </c>
      <c r="Q10" s="2157"/>
      <c r="R10" s="2157"/>
      <c r="S10" s="2157"/>
      <c r="T10" s="2157"/>
      <c r="U10" s="2157"/>
      <c r="V10" s="2157"/>
      <c r="W10" s="2157"/>
      <c r="X10" s="2157"/>
      <c r="Y10" s="2157"/>
      <c r="Z10" s="2157"/>
      <c r="AA10" s="2157"/>
      <c r="AB10" s="2157"/>
      <c r="AC10" s="2157"/>
      <c r="AD10" s="2157"/>
      <c r="AE10" s="2157"/>
      <c r="AF10" s="2157"/>
      <c r="AG10" s="2157"/>
      <c r="AH10" s="2157"/>
      <c r="AI10" s="2157"/>
      <c r="AJ10" s="2157"/>
      <c r="AK10" s="2157"/>
      <c r="AL10" s="111"/>
      <c r="AM10" s="111"/>
      <c r="AN10" s="2156"/>
      <c r="AO10" s="2156"/>
      <c r="AP10" s="2156"/>
      <c r="AQ10" s="2156"/>
      <c r="AR10" s="2156"/>
      <c r="AS10" s="2156"/>
      <c r="AT10" s="2156"/>
      <c r="AU10" s="2156"/>
      <c r="AV10" s="2156"/>
      <c r="AW10" s="2156"/>
      <c r="AX10" s="2156"/>
      <c r="AY10" s="2156"/>
      <c r="AZ10" s="2156"/>
      <c r="BA10" s="2156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43" t="s">
        <v>451</v>
      </c>
      <c r="Q11" s="2144"/>
      <c r="R11" s="2144"/>
      <c r="S11" s="2144"/>
      <c r="T11" s="2144"/>
      <c r="U11" s="2144"/>
      <c r="V11" s="2144"/>
      <c r="W11" s="2144"/>
      <c r="X11" s="2144"/>
      <c r="Y11" s="2144"/>
      <c r="Z11" s="2144"/>
      <c r="AA11" s="2144"/>
      <c r="AB11" s="2144"/>
      <c r="AC11" s="2144"/>
      <c r="AD11" s="2144"/>
      <c r="AE11" s="2144"/>
      <c r="AF11" s="2144"/>
      <c r="AG11" s="2144"/>
      <c r="AH11" s="2144"/>
      <c r="AI11" s="2144"/>
      <c r="AJ11" s="2144"/>
      <c r="AK11" s="111"/>
      <c r="AL11" s="111"/>
      <c r="AM11" s="111"/>
      <c r="AN11" s="2156"/>
      <c r="AO11" s="2156"/>
      <c r="AP11" s="2156"/>
      <c r="AQ11" s="2156"/>
      <c r="AR11" s="2156"/>
      <c r="AS11" s="2156"/>
      <c r="AT11" s="2156"/>
      <c r="AU11" s="2156"/>
      <c r="AV11" s="2156"/>
      <c r="AW11" s="2156"/>
      <c r="AX11" s="2156"/>
      <c r="AY11" s="2156"/>
      <c r="AZ11" s="2156"/>
      <c r="BA11" s="2156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146" t="s">
        <v>449</v>
      </c>
      <c r="Q12" s="2102"/>
      <c r="R12" s="2102"/>
      <c r="S12" s="2102"/>
      <c r="T12" s="2102"/>
      <c r="U12" s="2102"/>
      <c r="V12" s="2102"/>
      <c r="W12" s="2102"/>
      <c r="X12" s="2102"/>
      <c r="Y12" s="2102"/>
      <c r="Z12" s="2102"/>
      <c r="AA12" s="2102"/>
      <c r="AB12" s="2102"/>
      <c r="AC12" s="2102"/>
      <c r="AD12" s="2102"/>
      <c r="AE12" s="2102"/>
      <c r="AF12" s="2102"/>
      <c r="AG12" s="2102"/>
      <c r="AH12" s="2102"/>
      <c r="AI12" s="2102"/>
      <c r="AJ12" s="2102"/>
      <c r="AK12" s="2102"/>
      <c r="AL12" s="2384"/>
      <c r="AM12" s="2384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</row>
    <row r="13" spans="1:53" ht="4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88"/>
      <c r="Q13" s="2384"/>
      <c r="R13" s="2384"/>
      <c r="S13" s="2384"/>
      <c r="T13" s="2384"/>
      <c r="U13" s="2384"/>
      <c r="V13" s="2384"/>
      <c r="W13" s="2384"/>
      <c r="X13" s="2384"/>
      <c r="Y13" s="2384"/>
      <c r="Z13" s="2384"/>
      <c r="AA13" s="2384"/>
      <c r="AB13" s="2384"/>
      <c r="AC13" s="2384"/>
      <c r="AD13" s="2384"/>
      <c r="AE13" s="2384"/>
      <c r="AF13" s="2384"/>
      <c r="AG13" s="2384"/>
      <c r="AH13" s="2384"/>
      <c r="AI13" s="2384"/>
      <c r="AJ13" s="2384"/>
      <c r="AK13" s="2384"/>
      <c r="AL13" s="2384"/>
      <c r="AM13" s="2384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</row>
    <row r="14" spans="1:53" ht="3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388"/>
      <c r="Q14" s="2384"/>
      <c r="R14" s="2384"/>
      <c r="S14" s="2384"/>
      <c r="T14" s="2384"/>
      <c r="U14" s="2384"/>
      <c r="V14" s="2384"/>
      <c r="W14" s="2384"/>
      <c r="X14" s="2384"/>
      <c r="Y14" s="2384"/>
      <c r="Z14" s="2384"/>
      <c r="AA14" s="2384"/>
      <c r="AB14" s="2384"/>
      <c r="AC14" s="2384"/>
      <c r="AD14" s="2384"/>
      <c r="AE14" s="2384"/>
      <c r="AF14" s="2384"/>
      <c r="AG14" s="2384"/>
      <c r="AH14" s="2384"/>
      <c r="AI14" s="2384"/>
      <c r="AJ14" s="2384"/>
      <c r="AK14" s="2384"/>
      <c r="AL14" s="2384"/>
      <c r="AM14" s="2384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</row>
    <row r="15" spans="1:53" ht="31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385"/>
      <c r="Q15" s="2386"/>
      <c r="R15" s="2386"/>
      <c r="S15" s="2386"/>
      <c r="T15" s="2386"/>
      <c r="U15" s="2386"/>
      <c r="V15" s="2386"/>
      <c r="W15" s="2386"/>
      <c r="X15" s="2386"/>
      <c r="Y15" s="2386"/>
      <c r="Z15" s="2386"/>
      <c r="AA15" s="2386"/>
      <c r="AB15" s="2386"/>
      <c r="AC15" s="2386"/>
      <c r="AD15" s="2386"/>
      <c r="AE15" s="2386"/>
      <c r="AF15" s="2386"/>
      <c r="AG15" s="2386"/>
      <c r="AH15" s="2386"/>
      <c r="AI15" s="2386"/>
      <c r="AJ15" s="2386"/>
      <c r="AK15" s="2386"/>
      <c r="AL15" s="2386"/>
      <c r="AM15" s="2386"/>
      <c r="AN15" s="2386"/>
      <c r="AO15" s="2386"/>
      <c r="AP15" s="2386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</row>
    <row r="16" spans="1:53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387"/>
      <c r="Q16" s="2125"/>
      <c r="R16" s="2125"/>
      <c r="S16" s="2125"/>
      <c r="T16" s="2125"/>
      <c r="U16" s="2125"/>
      <c r="V16" s="2125"/>
      <c r="W16" s="2125"/>
      <c r="X16" s="2125"/>
      <c r="Y16" s="2125"/>
      <c r="Z16" s="2125"/>
      <c r="AA16" s="2125"/>
      <c r="AB16" s="2125"/>
      <c r="AC16" s="2125"/>
      <c r="AD16" s="2125"/>
      <c r="AE16" s="2125"/>
      <c r="AF16" s="2125"/>
      <c r="AG16" s="2125"/>
      <c r="AH16" s="2125"/>
      <c r="AI16" s="2125"/>
      <c r="AJ16" s="2125"/>
      <c r="AK16" s="2125"/>
      <c r="AL16" s="2125"/>
      <c r="AM16" s="2125"/>
      <c r="AN16" s="2125"/>
      <c r="AO16" s="2125"/>
      <c r="AP16" s="2125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31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146" t="s">
        <v>100</v>
      </c>
      <c r="Q17" s="2102"/>
      <c r="R17" s="2102"/>
      <c r="S17" s="2102"/>
      <c r="T17" s="2102"/>
      <c r="U17" s="2102"/>
      <c r="V17" s="2102"/>
      <c r="W17" s="2102"/>
      <c r="X17" s="2102"/>
      <c r="Y17" s="2102"/>
      <c r="Z17" s="2102"/>
      <c r="AA17" s="2102"/>
      <c r="AB17" s="2102"/>
      <c r="AC17" s="2102"/>
      <c r="AD17" s="2102"/>
      <c r="AE17" s="2102"/>
      <c r="AF17" s="2102"/>
      <c r="AG17" s="2102"/>
      <c r="AH17" s="2102"/>
      <c r="AI17" s="2102"/>
      <c r="AJ17" s="2102"/>
      <c r="AK17" s="2102"/>
      <c r="AL17" s="2384"/>
      <c r="AM17" s="2384"/>
      <c r="AN17" s="2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142"/>
      <c r="Q18" s="2125"/>
      <c r="R18" s="2125"/>
      <c r="S18" s="2125"/>
      <c r="T18" s="2125"/>
      <c r="U18" s="2125"/>
      <c r="V18" s="2125"/>
      <c r="W18" s="2125"/>
      <c r="X18" s="2125"/>
      <c r="Y18" s="2125"/>
      <c r="Z18" s="2125"/>
      <c r="AA18" s="2125"/>
      <c r="AB18" s="2125"/>
      <c r="AC18" s="2125"/>
      <c r="AD18" s="2125"/>
      <c r="AE18" s="2125"/>
      <c r="AF18" s="2125"/>
      <c r="AG18" s="2125"/>
      <c r="AH18" s="2125"/>
      <c r="AI18" s="2125"/>
      <c r="AJ18" s="2125"/>
      <c r="AK18" s="2125"/>
      <c r="AL18" s="2125"/>
      <c r="AM18" s="2125"/>
      <c r="AN18" s="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ht="22.5">
      <c r="A19" s="2248" t="s">
        <v>56</v>
      </c>
      <c r="B19" s="2248"/>
      <c r="C19" s="2248"/>
      <c r="D19" s="2248"/>
      <c r="E19" s="2248"/>
      <c r="F19" s="2248"/>
      <c r="G19" s="2248"/>
      <c r="H19" s="2248"/>
      <c r="I19" s="2248"/>
      <c r="J19" s="2248"/>
      <c r="K19" s="2248"/>
      <c r="L19" s="2248"/>
      <c r="M19" s="2248"/>
      <c r="N19" s="2248"/>
      <c r="O19" s="2248"/>
      <c r="P19" s="2248"/>
      <c r="Q19" s="2248"/>
      <c r="R19" s="2248"/>
      <c r="S19" s="2248"/>
      <c r="T19" s="2248"/>
      <c r="U19" s="2248"/>
      <c r="V19" s="2248"/>
      <c r="W19" s="2248"/>
      <c r="X19" s="2248"/>
      <c r="Y19" s="2248"/>
      <c r="Z19" s="2248"/>
      <c r="AA19" s="2248"/>
      <c r="AB19" s="2248"/>
      <c r="AC19" s="2248"/>
      <c r="AD19" s="2248"/>
      <c r="AE19" s="2248"/>
      <c r="AF19" s="2248"/>
      <c r="AG19" s="2248"/>
      <c r="AH19" s="2248"/>
      <c r="AI19" s="2248"/>
      <c r="AJ19" s="2248"/>
      <c r="AK19" s="2248"/>
      <c r="AL19" s="2248"/>
      <c r="AM19" s="2248"/>
      <c r="AN19" s="2248"/>
      <c r="AO19" s="2248"/>
      <c r="AP19" s="2248"/>
      <c r="AQ19" s="2248"/>
      <c r="AR19" s="2248"/>
      <c r="AS19" s="2248"/>
      <c r="AT19" s="2248"/>
      <c r="AU19" s="2248"/>
      <c r="AV19" s="2248"/>
      <c r="AW19" s="2248"/>
      <c r="AX19" s="2248"/>
      <c r="AY19" s="2248"/>
      <c r="AZ19" s="2248"/>
      <c r="BA19" s="2248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thickBot="1">
      <c r="A21" s="2213" t="s">
        <v>3</v>
      </c>
      <c r="B21" s="2203" t="s">
        <v>4</v>
      </c>
      <c r="C21" s="2204"/>
      <c r="D21" s="2204"/>
      <c r="E21" s="2205"/>
      <c r="F21" s="2203" t="s">
        <v>5</v>
      </c>
      <c r="G21" s="2204"/>
      <c r="H21" s="2204"/>
      <c r="I21" s="2205"/>
      <c r="J21" s="2170" t="s">
        <v>6</v>
      </c>
      <c r="K21" s="2171"/>
      <c r="L21" s="2171"/>
      <c r="M21" s="2172"/>
      <c r="N21" s="2170" t="s">
        <v>7</v>
      </c>
      <c r="O21" s="2171"/>
      <c r="P21" s="2171"/>
      <c r="Q21" s="2171"/>
      <c r="R21" s="2172"/>
      <c r="S21" s="2170" t="s">
        <v>8</v>
      </c>
      <c r="T21" s="2247"/>
      <c r="U21" s="2247"/>
      <c r="V21" s="2247"/>
      <c r="W21" s="2172"/>
      <c r="X21" s="2203" t="s">
        <v>9</v>
      </c>
      <c r="Y21" s="2204"/>
      <c r="Z21" s="2204"/>
      <c r="AA21" s="2205"/>
      <c r="AB21" s="2203" t="s">
        <v>10</v>
      </c>
      <c r="AC21" s="2204"/>
      <c r="AD21" s="2204"/>
      <c r="AE21" s="2205"/>
      <c r="AF21" s="2203" t="s">
        <v>11</v>
      </c>
      <c r="AG21" s="2204"/>
      <c r="AH21" s="2204"/>
      <c r="AI21" s="2205"/>
      <c r="AJ21" s="2170" t="s">
        <v>12</v>
      </c>
      <c r="AK21" s="2171"/>
      <c r="AL21" s="2171"/>
      <c r="AM21" s="2171"/>
      <c r="AN21" s="2172"/>
      <c r="AO21" s="2203" t="s">
        <v>13</v>
      </c>
      <c r="AP21" s="2204"/>
      <c r="AQ21" s="2204"/>
      <c r="AR21" s="2205"/>
      <c r="AS21" s="2207" t="s">
        <v>14</v>
      </c>
      <c r="AT21" s="2208"/>
      <c r="AU21" s="2208"/>
      <c r="AV21" s="2208"/>
      <c r="AW21" s="2209"/>
      <c r="AX21" s="2203" t="s">
        <v>15</v>
      </c>
      <c r="AY21" s="2204"/>
      <c r="AZ21" s="2204"/>
      <c r="BA21" s="2205"/>
    </row>
    <row r="22" spans="1:53" ht="16.5" thickBot="1">
      <c r="A22" s="2214"/>
      <c r="B22" s="204">
        <v>1</v>
      </c>
      <c r="C22" s="205">
        <v>2</v>
      </c>
      <c r="D22" s="205">
        <v>3</v>
      </c>
      <c r="E22" s="206">
        <v>4</v>
      </c>
      <c r="F22" s="204">
        <v>5</v>
      </c>
      <c r="G22" s="205">
        <v>6</v>
      </c>
      <c r="H22" s="205">
        <v>7</v>
      </c>
      <c r="I22" s="206">
        <v>8</v>
      </c>
      <c r="J22" s="204">
        <v>9</v>
      </c>
      <c r="K22" s="205">
        <v>10</v>
      </c>
      <c r="L22" s="205">
        <v>11</v>
      </c>
      <c r="M22" s="206">
        <v>12</v>
      </c>
      <c r="N22" s="204">
        <v>13</v>
      </c>
      <c r="O22" s="205">
        <v>14</v>
      </c>
      <c r="P22" s="205">
        <v>15</v>
      </c>
      <c r="Q22" s="205">
        <v>16</v>
      </c>
      <c r="R22" s="206">
        <v>17</v>
      </c>
      <c r="S22" s="204">
        <v>18</v>
      </c>
      <c r="T22" s="205">
        <v>19</v>
      </c>
      <c r="U22" s="205">
        <v>20</v>
      </c>
      <c r="V22" s="205">
        <v>21</v>
      </c>
      <c r="W22" s="206">
        <v>22</v>
      </c>
      <c r="X22" s="204">
        <v>23</v>
      </c>
      <c r="Y22" s="205">
        <v>24</v>
      </c>
      <c r="Z22" s="205">
        <v>25</v>
      </c>
      <c r="AA22" s="206">
        <v>26</v>
      </c>
      <c r="AB22" s="204">
        <v>27</v>
      </c>
      <c r="AC22" s="205">
        <v>28</v>
      </c>
      <c r="AD22" s="205">
        <v>29</v>
      </c>
      <c r="AE22" s="206">
        <v>30</v>
      </c>
      <c r="AF22" s="204">
        <v>31</v>
      </c>
      <c r="AG22" s="205">
        <v>32</v>
      </c>
      <c r="AH22" s="205">
        <v>33</v>
      </c>
      <c r="AI22" s="206">
        <v>34</v>
      </c>
      <c r="AJ22" s="204">
        <v>35</v>
      </c>
      <c r="AK22" s="205">
        <v>36</v>
      </c>
      <c r="AL22" s="205">
        <v>37</v>
      </c>
      <c r="AM22" s="205">
        <v>38</v>
      </c>
      <c r="AN22" s="206">
        <v>39</v>
      </c>
      <c r="AO22" s="204">
        <v>40</v>
      </c>
      <c r="AP22" s="205">
        <v>41</v>
      </c>
      <c r="AQ22" s="205">
        <v>42</v>
      </c>
      <c r="AR22" s="206">
        <v>43</v>
      </c>
      <c r="AS22" s="204">
        <v>44</v>
      </c>
      <c r="AT22" s="205">
        <v>45</v>
      </c>
      <c r="AU22" s="205">
        <v>46</v>
      </c>
      <c r="AV22" s="205">
        <v>47</v>
      </c>
      <c r="AW22" s="206">
        <v>48</v>
      </c>
      <c r="AX22" s="204">
        <v>49</v>
      </c>
      <c r="AY22" s="205">
        <v>50</v>
      </c>
      <c r="AZ22" s="205">
        <v>51</v>
      </c>
      <c r="BA22" s="206">
        <v>52</v>
      </c>
    </row>
    <row r="23" spans="1:53" ht="19.5" customHeight="1">
      <c r="A23" s="232">
        <v>1</v>
      </c>
      <c r="B23" s="210"/>
      <c r="C23" s="211"/>
      <c r="D23" s="211"/>
      <c r="E23" s="212"/>
      <c r="F23" s="210"/>
      <c r="G23" s="211"/>
      <c r="H23" s="211"/>
      <c r="I23" s="212"/>
      <c r="J23" s="210"/>
      <c r="K23" s="211"/>
      <c r="L23" s="211"/>
      <c r="M23" s="212"/>
      <c r="N23" s="210"/>
      <c r="O23" s="211"/>
      <c r="P23" s="211"/>
      <c r="Q23" s="228"/>
      <c r="R23" s="229"/>
      <c r="S23" s="238"/>
      <c r="T23" s="239"/>
      <c r="U23" s="239"/>
      <c r="V23" s="235"/>
      <c r="W23" s="236"/>
      <c r="X23" s="242"/>
      <c r="Y23" s="235"/>
      <c r="Z23" s="235"/>
      <c r="AA23" s="236"/>
      <c r="AB23" s="242"/>
      <c r="AC23" s="235"/>
      <c r="AD23" s="235"/>
      <c r="AE23" s="245"/>
      <c r="AF23" s="242"/>
      <c r="AG23" s="235"/>
      <c r="AH23" s="235"/>
      <c r="AI23" s="236"/>
      <c r="AJ23" s="242"/>
      <c r="AK23" s="235"/>
      <c r="AL23" s="235"/>
      <c r="AM23" s="235"/>
      <c r="AN23" s="236"/>
      <c r="AO23" s="238"/>
      <c r="AP23" s="239"/>
      <c r="AQ23" s="239"/>
      <c r="AR23" s="245"/>
      <c r="AS23" s="233"/>
      <c r="AT23" s="234"/>
      <c r="AU23" s="234"/>
      <c r="AV23" s="234"/>
      <c r="AW23" s="251"/>
      <c r="AX23" s="233"/>
      <c r="AY23" s="234"/>
      <c r="AZ23" s="234"/>
      <c r="BA23" s="243"/>
    </row>
    <row r="24" spans="1:53" ht="21.75" customHeight="1">
      <c r="A24" s="230">
        <v>2</v>
      </c>
      <c r="B24" s="213"/>
      <c r="C24" s="214"/>
      <c r="D24" s="214"/>
      <c r="E24" s="215"/>
      <c r="F24" s="216"/>
      <c r="G24" s="13"/>
      <c r="H24" s="13"/>
      <c r="I24" s="217"/>
      <c r="J24" s="213"/>
      <c r="K24" s="214"/>
      <c r="L24" s="214"/>
      <c r="M24" s="215"/>
      <c r="N24" s="216"/>
      <c r="O24" s="13"/>
      <c r="P24" s="13"/>
      <c r="Q24" s="224"/>
      <c r="R24" s="225"/>
      <c r="S24" s="240"/>
      <c r="T24" s="224"/>
      <c r="U24" s="224"/>
      <c r="V24" s="13"/>
      <c r="W24" s="217"/>
      <c r="X24" s="216"/>
      <c r="Y24" s="13"/>
      <c r="Z24" s="13"/>
      <c r="AA24" s="217"/>
      <c r="AB24" s="216"/>
      <c r="AC24" s="13"/>
      <c r="AD24" s="13"/>
      <c r="AE24" s="225"/>
      <c r="AF24" s="216"/>
      <c r="AG24" s="13"/>
      <c r="AH24" s="13"/>
      <c r="AI24" s="217"/>
      <c r="AJ24" s="216"/>
      <c r="AK24" s="13"/>
      <c r="AL24" s="13"/>
      <c r="AM24" s="13"/>
      <c r="AN24" s="217"/>
      <c r="AO24" s="240"/>
      <c r="AP24" s="224"/>
      <c r="AQ24" s="224"/>
      <c r="AR24" s="225"/>
      <c r="AS24" s="237"/>
      <c r="AT24" s="10"/>
      <c r="AU24" s="10"/>
      <c r="AV24" s="10"/>
      <c r="AW24" s="246"/>
      <c r="AX24" s="237"/>
      <c r="AY24" s="10"/>
      <c r="AZ24" s="10"/>
      <c r="BA24" s="244"/>
    </row>
    <row r="25" spans="1:53" ht="22.5" customHeight="1">
      <c r="A25" s="230">
        <v>3</v>
      </c>
      <c r="B25" s="216"/>
      <c r="C25" s="13"/>
      <c r="D25" s="13"/>
      <c r="E25" s="217"/>
      <c r="F25" s="216"/>
      <c r="G25" s="13"/>
      <c r="H25" s="13"/>
      <c r="I25" s="217"/>
      <c r="J25" s="216"/>
      <c r="K25" s="13"/>
      <c r="L25" s="13"/>
      <c r="M25" s="217"/>
      <c r="N25" s="216"/>
      <c r="O25" s="13"/>
      <c r="P25" s="13"/>
      <c r="Q25" s="224"/>
      <c r="R25" s="225"/>
      <c r="S25" s="240"/>
      <c r="T25" s="224"/>
      <c r="U25" s="224"/>
      <c r="V25" s="13"/>
      <c r="W25" s="217"/>
      <c r="X25" s="216"/>
      <c r="Y25" s="13"/>
      <c r="Z25" s="13"/>
      <c r="AA25" s="217"/>
      <c r="AB25" s="216"/>
      <c r="AC25" s="13"/>
      <c r="AD25" s="13"/>
      <c r="AE25" s="225"/>
      <c r="AF25" s="216"/>
      <c r="AG25" s="13"/>
      <c r="AH25" s="13"/>
      <c r="AI25" s="217"/>
      <c r="AJ25" s="216"/>
      <c r="AK25" s="13"/>
      <c r="AL25" s="13"/>
      <c r="AM25" s="13"/>
      <c r="AN25" s="217"/>
      <c r="AO25" s="240"/>
      <c r="AP25" s="224"/>
      <c r="AQ25" s="224"/>
      <c r="AR25" s="225"/>
      <c r="AS25" s="237"/>
      <c r="AT25" s="10"/>
      <c r="AU25" s="10"/>
      <c r="AV25" s="10"/>
      <c r="AW25" s="246"/>
      <c r="AX25" s="237"/>
      <c r="AY25" s="10"/>
      <c r="AZ25" s="10"/>
      <c r="BA25" s="244"/>
    </row>
    <row r="26" spans="1:53" ht="23.25" customHeight="1">
      <c r="A26" s="230">
        <v>4</v>
      </c>
      <c r="B26" s="213"/>
      <c r="C26" s="214"/>
      <c r="D26" s="214"/>
      <c r="E26" s="215"/>
      <c r="F26" s="216"/>
      <c r="G26" s="13"/>
      <c r="H26" s="13"/>
      <c r="I26" s="217"/>
      <c r="J26" s="213"/>
      <c r="K26" s="214"/>
      <c r="L26" s="214"/>
      <c r="M26" s="215"/>
      <c r="N26" s="216"/>
      <c r="O26" s="13"/>
      <c r="P26" s="13"/>
      <c r="Q26" s="224"/>
      <c r="R26" s="225"/>
      <c r="S26" s="240"/>
      <c r="T26" s="224"/>
      <c r="U26" s="224"/>
      <c r="V26" s="13"/>
      <c r="W26" s="217"/>
      <c r="X26" s="216"/>
      <c r="Y26" s="13"/>
      <c r="Z26" s="13"/>
      <c r="AA26" s="217"/>
      <c r="AB26" s="216"/>
      <c r="AC26" s="13"/>
      <c r="AD26" s="13"/>
      <c r="AE26" s="225"/>
      <c r="AF26" s="216"/>
      <c r="AG26" s="13"/>
      <c r="AH26" s="13"/>
      <c r="AI26" s="217"/>
      <c r="AJ26" s="216"/>
      <c r="AK26" s="13"/>
      <c r="AL26" s="13"/>
      <c r="AM26" s="13"/>
      <c r="AN26" s="217"/>
      <c r="AO26" s="240"/>
      <c r="AP26" s="224"/>
      <c r="AQ26" s="224"/>
      <c r="AR26" s="225"/>
      <c r="AS26" s="237"/>
      <c r="AT26" s="10"/>
      <c r="AU26" s="10"/>
      <c r="AV26" s="10"/>
      <c r="AW26" s="246"/>
      <c r="AX26" s="237"/>
      <c r="AY26" s="10"/>
      <c r="AZ26" s="10"/>
      <c r="BA26" s="244"/>
    </row>
    <row r="27" spans="1:53" ht="18.75" hidden="1">
      <c r="A27" s="230"/>
      <c r="B27" s="207"/>
      <c r="C27" s="208"/>
      <c r="D27" s="208"/>
      <c r="E27" s="209"/>
      <c r="F27" s="207"/>
      <c r="G27" s="208"/>
      <c r="H27" s="208"/>
      <c r="I27" s="209"/>
      <c r="J27" s="207"/>
      <c r="K27" s="208"/>
      <c r="L27" s="208"/>
      <c r="M27" s="209"/>
      <c r="N27" s="207"/>
      <c r="O27" s="208"/>
      <c r="P27" s="208"/>
      <c r="Q27" s="224"/>
      <c r="R27" s="225"/>
      <c r="S27" s="240"/>
      <c r="T27" s="224"/>
      <c r="U27" s="224"/>
      <c r="V27" s="13"/>
      <c r="W27" s="217"/>
      <c r="X27" s="216"/>
      <c r="Y27" s="13"/>
      <c r="Z27" s="13"/>
      <c r="AA27" s="217"/>
      <c r="AB27" s="216"/>
      <c r="AC27" s="13"/>
      <c r="AD27" s="13"/>
      <c r="AE27" s="225"/>
      <c r="AF27" s="216"/>
      <c r="AG27" s="13"/>
      <c r="AH27" s="13"/>
      <c r="AI27" s="217"/>
      <c r="AJ27" s="216"/>
      <c r="AK27" s="13"/>
      <c r="AL27" s="13"/>
      <c r="AM27" s="13"/>
      <c r="AN27" s="217"/>
      <c r="AO27" s="240"/>
      <c r="AP27" s="224"/>
      <c r="AQ27" s="224"/>
      <c r="AR27" s="225"/>
      <c r="AS27" s="237"/>
      <c r="AT27" s="10"/>
      <c r="AU27" s="10"/>
      <c r="AV27" s="10"/>
      <c r="AW27" s="246"/>
      <c r="AX27" s="237"/>
      <c r="AY27" s="10"/>
      <c r="AZ27" s="10"/>
      <c r="BA27" s="244"/>
    </row>
    <row r="28" spans="1:53" ht="18.75" hidden="1">
      <c r="A28" s="230"/>
      <c r="B28" s="207"/>
      <c r="C28" s="208"/>
      <c r="D28" s="208"/>
      <c r="E28" s="209"/>
      <c r="F28" s="207"/>
      <c r="G28" s="208"/>
      <c r="H28" s="208"/>
      <c r="I28" s="209"/>
      <c r="J28" s="207"/>
      <c r="K28" s="208"/>
      <c r="L28" s="208"/>
      <c r="M28" s="209"/>
      <c r="N28" s="207"/>
      <c r="O28" s="208"/>
      <c r="P28" s="208"/>
      <c r="Q28" s="224"/>
      <c r="R28" s="225"/>
      <c r="S28" s="240"/>
      <c r="T28" s="224"/>
      <c r="U28" s="224"/>
      <c r="V28" s="13"/>
      <c r="W28" s="217"/>
      <c r="X28" s="216"/>
      <c r="Y28" s="13"/>
      <c r="Z28" s="13"/>
      <c r="AA28" s="217"/>
      <c r="AB28" s="216"/>
      <c r="AC28" s="13"/>
      <c r="AD28" s="13"/>
      <c r="AE28" s="225"/>
      <c r="AF28" s="216"/>
      <c r="AG28" s="13"/>
      <c r="AH28" s="248"/>
      <c r="AI28" s="247"/>
      <c r="AJ28" s="216"/>
      <c r="AK28" s="13"/>
      <c r="AL28" s="13"/>
      <c r="AM28" s="13"/>
      <c r="AN28" s="217"/>
      <c r="AO28" s="240"/>
      <c r="AP28" s="224"/>
      <c r="AQ28" s="224"/>
      <c r="AR28" s="225"/>
      <c r="AS28" s="237"/>
      <c r="AT28" s="10"/>
      <c r="AU28" s="10"/>
      <c r="AV28" s="10"/>
      <c r="AW28" s="246"/>
      <c r="AX28" s="237"/>
      <c r="AY28" s="10"/>
      <c r="AZ28" s="10"/>
      <c r="BA28" s="244"/>
    </row>
    <row r="29" spans="1:53" ht="30.75" customHeight="1" hidden="1" thickBot="1">
      <c r="A29" s="231"/>
      <c r="B29" s="218"/>
      <c r="C29" s="219"/>
      <c r="D29" s="219"/>
      <c r="E29" s="220"/>
      <c r="F29" s="221"/>
      <c r="G29" s="222"/>
      <c r="H29" s="222"/>
      <c r="I29" s="223"/>
      <c r="J29" s="218"/>
      <c r="K29" s="219"/>
      <c r="L29" s="219"/>
      <c r="M29" s="220"/>
      <c r="N29" s="221"/>
      <c r="O29" s="222"/>
      <c r="P29" s="222"/>
      <c r="Q29" s="226"/>
      <c r="R29" s="227"/>
      <c r="S29" s="241"/>
      <c r="T29" s="226"/>
      <c r="U29" s="226"/>
      <c r="V29" s="222"/>
      <c r="W29" s="223"/>
      <c r="X29" s="221"/>
      <c r="Y29" s="222"/>
      <c r="Z29" s="222"/>
      <c r="AA29" s="223"/>
      <c r="AB29" s="221"/>
      <c r="AC29" s="222"/>
      <c r="AD29" s="222"/>
      <c r="AE29" s="227"/>
      <c r="AF29" s="475"/>
      <c r="AG29" s="476"/>
      <c r="AH29" s="476"/>
      <c r="AI29" s="477"/>
      <c r="AJ29" s="475"/>
      <c r="AK29" s="476"/>
      <c r="AL29" s="476"/>
      <c r="AM29" s="476"/>
      <c r="AN29" s="227"/>
      <c r="AO29" s="241"/>
      <c r="AP29" s="249"/>
      <c r="AQ29" s="249"/>
      <c r="AR29" s="250"/>
      <c r="AS29" s="2210"/>
      <c r="AT29" s="2211"/>
      <c r="AU29" s="2211"/>
      <c r="AV29" s="2211"/>
      <c r="AW29" s="2211"/>
      <c r="AX29" s="2211"/>
      <c r="AY29" s="2211"/>
      <c r="AZ29" s="2211"/>
      <c r="BA29" s="2212"/>
    </row>
    <row r="30" spans="1:53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 t="s">
        <v>47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20.25">
      <c r="A31" s="2206" t="s">
        <v>101</v>
      </c>
      <c r="B31" s="2206"/>
      <c r="C31" s="2206"/>
      <c r="D31" s="2206"/>
      <c r="E31" s="2206"/>
      <c r="F31" s="2206"/>
      <c r="G31" s="2206"/>
      <c r="H31" s="2206"/>
      <c r="I31" s="2206"/>
      <c r="J31" s="2190"/>
      <c r="K31" s="2190"/>
      <c r="L31" s="2190"/>
      <c r="M31" s="2190"/>
      <c r="N31" s="2190"/>
      <c r="O31" s="2190"/>
      <c r="P31" s="2190"/>
      <c r="Q31" s="2190"/>
      <c r="R31" s="2190"/>
      <c r="S31" s="2190"/>
      <c r="T31" s="2190"/>
      <c r="U31" s="2190"/>
      <c r="V31" s="2190"/>
      <c r="W31" s="2190"/>
      <c r="X31" s="2190"/>
      <c r="Y31" s="2190"/>
      <c r="Z31" s="2190"/>
      <c r="AA31" s="2190"/>
      <c r="AB31" s="2190"/>
      <c r="AC31" s="2190"/>
      <c r="AD31" s="2190"/>
      <c r="AE31" s="2190"/>
      <c r="AF31" s="2190"/>
      <c r="AG31" s="2190"/>
      <c r="AH31" s="2190"/>
      <c r="AI31" s="2190"/>
      <c r="AJ31" s="2190"/>
      <c r="AK31" s="2190"/>
      <c r="AL31" s="2190"/>
      <c r="AM31" s="2190"/>
      <c r="AN31" s="2190"/>
      <c r="AO31" s="2190"/>
      <c r="AP31" s="2190"/>
      <c r="AQ31" s="2190"/>
      <c r="AR31" s="2190"/>
      <c r="AS31" s="2190"/>
      <c r="AT31" s="2190"/>
      <c r="AU31" s="2190"/>
      <c r="AV31" s="114"/>
      <c r="AW31" s="114"/>
      <c r="AX31" s="114"/>
      <c r="AY31" s="114"/>
      <c r="AZ31" s="114"/>
      <c r="BA31" s="1"/>
    </row>
    <row r="32" spans="1:53" ht="15.75">
      <c r="A32" s="115"/>
      <c r="B32" s="115"/>
      <c r="C32" s="115"/>
      <c r="D32" s="115"/>
      <c r="E32" s="115"/>
      <c r="F32" s="115"/>
      <c r="G32" s="115"/>
      <c r="H32" s="115"/>
      <c r="I32" s="115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14"/>
      <c r="AW32" s="114"/>
      <c r="AX32" s="114"/>
      <c r="AY32" s="114"/>
      <c r="AZ32" s="114"/>
      <c r="BA32" s="1"/>
    </row>
    <row r="33" spans="1:5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14"/>
      <c r="AW33" s="114"/>
      <c r="AX33" s="114"/>
      <c r="AY33" s="114"/>
      <c r="AZ33" s="114"/>
      <c r="BA33" s="1"/>
    </row>
    <row r="34" spans="1:53" ht="20.25" customHeight="1">
      <c r="A34" s="116" t="s">
        <v>307</v>
      </c>
      <c r="B34" s="2127" t="s">
        <v>221</v>
      </c>
      <c r="C34" s="2128"/>
      <c r="D34" s="2128"/>
      <c r="E34" s="2128"/>
      <c r="F34" s="2128"/>
      <c r="G34" s="2128"/>
      <c r="H34" s="2128"/>
      <c r="I34" s="2128"/>
      <c r="J34" s="2128"/>
      <c r="K34" s="2128"/>
      <c r="L34" s="2128"/>
      <c r="M34" s="2128"/>
      <c r="N34" s="2128"/>
      <c r="O34" s="2128"/>
      <c r="P34" s="2128"/>
      <c r="Q34" s="2128"/>
      <c r="R34" s="2128"/>
      <c r="S34" s="2128"/>
      <c r="T34" s="2128"/>
      <c r="U34" s="2128"/>
      <c r="V34" s="2128"/>
      <c r="W34" s="2128"/>
      <c r="X34" s="2128"/>
      <c r="Y34" s="2128"/>
      <c r="Z34" s="2128"/>
      <c r="AA34" s="2128"/>
      <c r="AB34" s="2128"/>
      <c r="AC34" s="2128"/>
      <c r="AD34" s="2128"/>
      <c r="AE34" s="2128"/>
      <c r="AF34" s="2128"/>
      <c r="AG34" s="2128"/>
      <c r="AH34" s="2128"/>
      <c r="AI34" s="2128"/>
      <c r="AJ34" s="2128"/>
      <c r="AK34" s="2128"/>
      <c r="AL34" s="2128"/>
      <c r="AM34" s="2128"/>
      <c r="AN34" s="2128"/>
      <c r="AO34" s="2128"/>
      <c r="AP34" s="2128"/>
      <c r="AQ34" s="2128"/>
      <c r="AR34" s="2128"/>
      <c r="AS34" s="2128"/>
      <c r="AT34" s="2128"/>
      <c r="AU34" s="2128"/>
      <c r="AV34" s="2128"/>
      <c r="AW34" s="2128"/>
      <c r="AX34" s="2128"/>
      <c r="AY34" s="2128"/>
      <c r="AZ34" s="2128"/>
      <c r="BA34" s="2128"/>
    </row>
    <row r="35" spans="1:53" ht="1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2"/>
    </row>
    <row r="36" spans="1:53" ht="29.25" customHeight="1">
      <c r="A36" s="2249" t="s">
        <v>3</v>
      </c>
      <c r="B36" s="2160"/>
      <c r="C36" s="2250" t="s">
        <v>20</v>
      </c>
      <c r="D36" s="2065"/>
      <c r="E36" s="2065"/>
      <c r="F36" s="2160"/>
      <c r="G36" s="2159" t="s">
        <v>21</v>
      </c>
      <c r="H36" s="2065"/>
      <c r="I36" s="2160"/>
      <c r="J36" s="2159" t="s">
        <v>22</v>
      </c>
      <c r="K36" s="2065"/>
      <c r="L36" s="2065"/>
      <c r="M36" s="2160"/>
      <c r="N36" s="2159" t="s">
        <v>102</v>
      </c>
      <c r="O36" s="2065"/>
      <c r="P36" s="2160"/>
      <c r="Q36" s="2159" t="s">
        <v>103</v>
      </c>
      <c r="R36" s="2073"/>
      <c r="S36" s="2074"/>
      <c r="T36" s="2159" t="s">
        <v>104</v>
      </c>
      <c r="U36" s="2065"/>
      <c r="V36" s="2160"/>
      <c r="W36" s="2159" t="s">
        <v>105</v>
      </c>
      <c r="X36" s="2065"/>
      <c r="Y36" s="2160"/>
      <c r="Z36" s="119"/>
      <c r="AA36" s="2381" t="s">
        <v>106</v>
      </c>
      <c r="AB36" s="2382"/>
      <c r="AC36" s="2382"/>
      <c r="AD36" s="2382"/>
      <c r="AE36" s="2382"/>
      <c r="AF36" s="2159" t="s">
        <v>25</v>
      </c>
      <c r="AG36" s="2241"/>
      <c r="AH36" s="2066"/>
      <c r="AI36" s="2159" t="s">
        <v>107</v>
      </c>
      <c r="AJ36" s="2065"/>
      <c r="AK36" s="2066"/>
      <c r="AL36" s="120"/>
      <c r="AM36" s="2113" t="s">
        <v>108</v>
      </c>
      <c r="AN36" s="2114"/>
      <c r="AO36" s="2115"/>
      <c r="AP36" s="2217" t="s">
        <v>109</v>
      </c>
      <c r="AQ36" s="2218"/>
      <c r="AR36" s="2218"/>
      <c r="AS36" s="2218"/>
      <c r="AT36" s="2218"/>
      <c r="AU36" s="2218"/>
      <c r="AV36" s="2218"/>
      <c r="AW36" s="2218"/>
      <c r="AX36" s="2218" t="s">
        <v>25</v>
      </c>
      <c r="AY36" s="2218"/>
      <c r="AZ36" s="2218"/>
      <c r="BA36" s="2244"/>
    </row>
    <row r="37" spans="1:53" ht="17.25" customHeight="1">
      <c r="A37" s="2161"/>
      <c r="B37" s="2163"/>
      <c r="C37" s="2161"/>
      <c r="D37" s="2162"/>
      <c r="E37" s="2162"/>
      <c r="F37" s="2163"/>
      <c r="G37" s="2161"/>
      <c r="H37" s="2162"/>
      <c r="I37" s="2163"/>
      <c r="J37" s="2161"/>
      <c r="K37" s="2162"/>
      <c r="L37" s="2162"/>
      <c r="M37" s="2163"/>
      <c r="N37" s="2161"/>
      <c r="O37" s="2162"/>
      <c r="P37" s="2163"/>
      <c r="Q37" s="2189"/>
      <c r="R37" s="2190"/>
      <c r="S37" s="2191"/>
      <c r="T37" s="2161"/>
      <c r="U37" s="2162"/>
      <c r="V37" s="2163"/>
      <c r="W37" s="2161"/>
      <c r="X37" s="2162"/>
      <c r="Y37" s="2163"/>
      <c r="Z37" s="119"/>
      <c r="AA37" s="2382"/>
      <c r="AB37" s="2382"/>
      <c r="AC37" s="2382"/>
      <c r="AD37" s="2382"/>
      <c r="AE37" s="2382"/>
      <c r="AF37" s="2242"/>
      <c r="AG37" s="2243"/>
      <c r="AH37" s="2222"/>
      <c r="AI37" s="2164"/>
      <c r="AJ37" s="2165"/>
      <c r="AK37" s="2222"/>
      <c r="AL37" s="121"/>
      <c r="AM37" s="2116"/>
      <c r="AN37" s="2117"/>
      <c r="AO37" s="2118"/>
      <c r="AP37" s="2217"/>
      <c r="AQ37" s="2218"/>
      <c r="AR37" s="2218"/>
      <c r="AS37" s="2218"/>
      <c r="AT37" s="2218"/>
      <c r="AU37" s="2218"/>
      <c r="AV37" s="2218"/>
      <c r="AW37" s="2218"/>
      <c r="AX37" s="2218"/>
      <c r="AY37" s="2218"/>
      <c r="AZ37" s="2218"/>
      <c r="BA37" s="2244"/>
    </row>
    <row r="38" spans="1:53" ht="75" customHeight="1">
      <c r="A38" s="2164"/>
      <c r="B38" s="2166"/>
      <c r="C38" s="2164"/>
      <c r="D38" s="2165"/>
      <c r="E38" s="2165"/>
      <c r="F38" s="2166"/>
      <c r="G38" s="2164"/>
      <c r="H38" s="2165"/>
      <c r="I38" s="2166"/>
      <c r="J38" s="2164"/>
      <c r="K38" s="2165"/>
      <c r="L38" s="2165"/>
      <c r="M38" s="2166"/>
      <c r="N38" s="2164"/>
      <c r="O38" s="2165"/>
      <c r="P38" s="2166"/>
      <c r="Q38" s="2192"/>
      <c r="R38" s="2193"/>
      <c r="S38" s="2194"/>
      <c r="T38" s="2164"/>
      <c r="U38" s="2165"/>
      <c r="V38" s="2166"/>
      <c r="W38" s="2164"/>
      <c r="X38" s="2165"/>
      <c r="Y38" s="2166"/>
      <c r="Z38" s="119"/>
      <c r="AA38" s="2053"/>
      <c r="AB38" s="2054"/>
      <c r="AC38" s="2054"/>
      <c r="AD38" s="2054"/>
      <c r="AE38" s="2055"/>
      <c r="AF38" s="2070"/>
      <c r="AG38" s="2221"/>
      <c r="AH38" s="2072"/>
      <c r="AI38" s="2070"/>
      <c r="AJ38" s="2071"/>
      <c r="AK38" s="2072"/>
      <c r="AL38" s="121"/>
      <c r="AM38" s="2116"/>
      <c r="AN38" s="2117"/>
      <c r="AO38" s="2118"/>
      <c r="AP38" s="2217"/>
      <c r="AQ38" s="2218"/>
      <c r="AR38" s="2218"/>
      <c r="AS38" s="2218"/>
      <c r="AT38" s="2218"/>
      <c r="AU38" s="2218"/>
      <c r="AV38" s="2218"/>
      <c r="AW38" s="2218"/>
      <c r="AX38" s="2218"/>
      <c r="AY38" s="2218"/>
      <c r="AZ38" s="2218"/>
      <c r="BA38" s="2244"/>
    </row>
    <row r="39" spans="1:53" ht="20.25">
      <c r="A39" s="2379">
        <v>1</v>
      </c>
      <c r="B39" s="2380"/>
      <c r="C39" s="2176"/>
      <c r="D39" s="2177"/>
      <c r="E39" s="2177"/>
      <c r="F39" s="2178"/>
      <c r="G39" s="2176"/>
      <c r="H39" s="2177"/>
      <c r="I39" s="2178"/>
      <c r="J39" s="2176"/>
      <c r="K39" s="2177"/>
      <c r="L39" s="2177"/>
      <c r="M39" s="2178"/>
      <c r="N39" s="2176"/>
      <c r="O39" s="2177"/>
      <c r="P39" s="2178"/>
      <c r="Q39" s="2378"/>
      <c r="R39" s="2174"/>
      <c r="S39" s="2175"/>
      <c r="T39" s="2176"/>
      <c r="U39" s="2177"/>
      <c r="V39" s="2178"/>
      <c r="W39" s="2176"/>
      <c r="X39" s="2177"/>
      <c r="Y39" s="2370"/>
      <c r="Z39" s="119"/>
      <c r="AA39" s="2078"/>
      <c r="AB39" s="2079"/>
      <c r="AC39" s="2079"/>
      <c r="AD39" s="2079"/>
      <c r="AE39" s="2080"/>
      <c r="AF39" s="2064"/>
      <c r="AG39" s="2073"/>
      <c r="AH39" s="2074"/>
      <c r="AI39" s="2064"/>
      <c r="AJ39" s="2065"/>
      <c r="AK39" s="2066"/>
      <c r="AL39" s="121"/>
      <c r="AM39" s="2119"/>
      <c r="AN39" s="2120"/>
      <c r="AO39" s="2121"/>
      <c r="AP39" s="2219"/>
      <c r="AQ39" s="2220"/>
      <c r="AR39" s="2220"/>
      <c r="AS39" s="2220"/>
      <c r="AT39" s="2220"/>
      <c r="AU39" s="2220"/>
      <c r="AV39" s="2220"/>
      <c r="AW39" s="2220"/>
      <c r="AX39" s="2218"/>
      <c r="AY39" s="2218"/>
      <c r="AZ39" s="2218"/>
      <c r="BA39" s="2244"/>
    </row>
    <row r="40" spans="1:53" ht="20.25">
      <c r="A40" s="2376">
        <v>2</v>
      </c>
      <c r="B40" s="2377"/>
      <c r="C40" s="2176"/>
      <c r="D40" s="2177"/>
      <c r="E40" s="2177"/>
      <c r="F40" s="2178"/>
      <c r="G40" s="2176"/>
      <c r="H40" s="2177"/>
      <c r="I40" s="2178"/>
      <c r="J40" s="2176"/>
      <c r="K40" s="2177"/>
      <c r="L40" s="2177"/>
      <c r="M40" s="2178"/>
      <c r="N40" s="2176"/>
      <c r="O40" s="2177"/>
      <c r="P40" s="2178"/>
      <c r="Q40" s="2173"/>
      <c r="R40" s="2174"/>
      <c r="S40" s="2175"/>
      <c r="T40" s="2176"/>
      <c r="U40" s="2177"/>
      <c r="V40" s="2178"/>
      <c r="W40" s="2176"/>
      <c r="X40" s="2177"/>
      <c r="Y40" s="2370"/>
      <c r="Z40" s="119"/>
      <c r="AA40" s="2081"/>
      <c r="AB40" s="2082"/>
      <c r="AC40" s="2082"/>
      <c r="AD40" s="2082"/>
      <c r="AE40" s="2083"/>
      <c r="AF40" s="2075"/>
      <c r="AG40" s="2076"/>
      <c r="AH40" s="2077"/>
      <c r="AI40" s="2067"/>
      <c r="AJ40" s="2068"/>
      <c r="AK40" s="2069"/>
      <c r="AL40" s="121"/>
      <c r="AM40" s="2064" t="s">
        <v>23</v>
      </c>
      <c r="AN40" s="2107"/>
      <c r="AO40" s="2108"/>
      <c r="AP40" s="2089" t="s">
        <v>78</v>
      </c>
      <c r="AQ40" s="2090"/>
      <c r="AR40" s="2090"/>
      <c r="AS40" s="2090"/>
      <c r="AT40" s="2090"/>
      <c r="AU40" s="2090"/>
      <c r="AV40" s="2090"/>
      <c r="AW40" s="2091"/>
      <c r="AX40" s="2089"/>
      <c r="AY40" s="2122"/>
      <c r="AZ40" s="2122"/>
      <c r="BA40" s="2123"/>
    </row>
    <row r="41" spans="1:53" ht="20.25" customHeight="1">
      <c r="A41" s="2376">
        <v>3</v>
      </c>
      <c r="B41" s="2377"/>
      <c r="C41" s="2176"/>
      <c r="D41" s="2177"/>
      <c r="E41" s="2177"/>
      <c r="F41" s="2178"/>
      <c r="G41" s="2167"/>
      <c r="H41" s="2168"/>
      <c r="I41" s="2169"/>
      <c r="J41" s="2167"/>
      <c r="K41" s="2168"/>
      <c r="L41" s="2168"/>
      <c r="M41" s="2169"/>
      <c r="N41" s="2167"/>
      <c r="O41" s="2168"/>
      <c r="P41" s="2169"/>
      <c r="Q41" s="2378"/>
      <c r="R41" s="2174"/>
      <c r="S41" s="2175"/>
      <c r="T41" s="2167"/>
      <c r="U41" s="2168"/>
      <c r="V41" s="2169"/>
      <c r="W41" s="2176"/>
      <c r="X41" s="2177"/>
      <c r="Y41" s="2370"/>
      <c r="Z41" s="119"/>
      <c r="AA41" s="2078"/>
      <c r="AB41" s="2079"/>
      <c r="AC41" s="2079"/>
      <c r="AD41" s="2079"/>
      <c r="AE41" s="2080"/>
      <c r="AF41" s="2064"/>
      <c r="AG41" s="2073"/>
      <c r="AH41" s="2074"/>
      <c r="AI41" s="2064"/>
      <c r="AJ41" s="2065"/>
      <c r="AK41" s="2066"/>
      <c r="AL41" s="122"/>
      <c r="AM41" s="2110"/>
      <c r="AN41" s="2111"/>
      <c r="AO41" s="2112"/>
      <c r="AP41" s="2092"/>
      <c r="AQ41" s="2093"/>
      <c r="AR41" s="2093"/>
      <c r="AS41" s="2093"/>
      <c r="AT41" s="2093"/>
      <c r="AU41" s="2093"/>
      <c r="AV41" s="2093"/>
      <c r="AW41" s="2094"/>
      <c r="AX41" s="2124"/>
      <c r="AY41" s="2125"/>
      <c r="AZ41" s="2125"/>
      <c r="BA41" s="2126"/>
    </row>
    <row r="42" spans="1:53" ht="20.25">
      <c r="A42" s="2376">
        <v>4</v>
      </c>
      <c r="B42" s="2377"/>
      <c r="C42" s="2176"/>
      <c r="D42" s="2177"/>
      <c r="E42" s="2177"/>
      <c r="F42" s="2178"/>
      <c r="G42" s="2167"/>
      <c r="H42" s="2168"/>
      <c r="I42" s="2169"/>
      <c r="J42" s="2167"/>
      <c r="K42" s="2168"/>
      <c r="L42" s="2168"/>
      <c r="M42" s="2169"/>
      <c r="N42" s="2167"/>
      <c r="O42" s="2168"/>
      <c r="P42" s="2169"/>
      <c r="Q42" s="2173"/>
      <c r="R42" s="2174"/>
      <c r="S42" s="2175"/>
      <c r="T42" s="2167"/>
      <c r="U42" s="2168"/>
      <c r="V42" s="2169"/>
      <c r="W42" s="2167"/>
      <c r="X42" s="2168"/>
      <c r="Y42" s="2383"/>
      <c r="Z42" s="119"/>
      <c r="AA42" s="2081"/>
      <c r="AB42" s="2082"/>
      <c r="AC42" s="2082"/>
      <c r="AD42" s="2082"/>
      <c r="AE42" s="2083"/>
      <c r="AF42" s="2075"/>
      <c r="AG42" s="2076"/>
      <c r="AH42" s="2077"/>
      <c r="AI42" s="2067"/>
      <c r="AJ42" s="2068"/>
      <c r="AK42" s="2069"/>
      <c r="AL42" s="122"/>
      <c r="AM42" s="2110"/>
      <c r="AN42" s="2111"/>
      <c r="AO42" s="2112"/>
      <c r="AP42" s="2092"/>
      <c r="AQ42" s="2093"/>
      <c r="AR42" s="2093"/>
      <c r="AS42" s="2093"/>
      <c r="AT42" s="2093"/>
      <c r="AU42" s="2093"/>
      <c r="AV42" s="2093"/>
      <c r="AW42" s="2094"/>
      <c r="AX42" s="2124"/>
      <c r="AY42" s="2125"/>
      <c r="AZ42" s="2125"/>
      <c r="BA42" s="2126"/>
    </row>
    <row r="43" spans="1:53" ht="20.25">
      <c r="A43" s="2376"/>
      <c r="B43" s="2377"/>
      <c r="C43" s="2176"/>
      <c r="D43" s="2177"/>
      <c r="E43" s="2177"/>
      <c r="F43" s="2178"/>
      <c r="G43" s="2167"/>
      <c r="H43" s="2168"/>
      <c r="I43" s="2169"/>
      <c r="J43" s="2167"/>
      <c r="K43" s="2168"/>
      <c r="L43" s="2168"/>
      <c r="M43" s="2169"/>
      <c r="N43" s="2167"/>
      <c r="O43" s="2168"/>
      <c r="P43" s="2169"/>
      <c r="Q43" s="2173"/>
      <c r="R43" s="2174"/>
      <c r="S43" s="2175"/>
      <c r="T43" s="2167"/>
      <c r="U43" s="2168"/>
      <c r="V43" s="2169"/>
      <c r="W43" s="2167"/>
      <c r="X43" s="2168"/>
      <c r="Y43" s="2383"/>
      <c r="Z43" s="119"/>
      <c r="AA43" s="2098"/>
      <c r="AB43" s="2099"/>
      <c r="AC43" s="2099"/>
      <c r="AD43" s="2099"/>
      <c r="AE43" s="2100"/>
      <c r="AF43" s="2064"/>
      <c r="AG43" s="2107"/>
      <c r="AH43" s="2108"/>
      <c r="AI43" s="2232"/>
      <c r="AJ43" s="2107"/>
      <c r="AK43" s="2108"/>
      <c r="AL43" s="123"/>
      <c r="AM43" s="2110"/>
      <c r="AN43" s="2111"/>
      <c r="AO43" s="2112"/>
      <c r="AP43" s="2092"/>
      <c r="AQ43" s="2093"/>
      <c r="AR43" s="2093"/>
      <c r="AS43" s="2093"/>
      <c r="AT43" s="2093"/>
      <c r="AU43" s="2093"/>
      <c r="AV43" s="2093"/>
      <c r="AW43" s="2094"/>
      <c r="AX43" s="2124"/>
      <c r="AY43" s="2125"/>
      <c r="AZ43" s="2125"/>
      <c r="BA43" s="2126"/>
    </row>
    <row r="44" spans="1:53" ht="20.25" customHeight="1">
      <c r="A44" s="2376"/>
      <c r="B44" s="2377"/>
      <c r="C44" s="2176"/>
      <c r="D44" s="2177"/>
      <c r="E44" s="2177"/>
      <c r="F44" s="2178"/>
      <c r="G44" s="2167"/>
      <c r="H44" s="2168"/>
      <c r="I44" s="2169"/>
      <c r="J44" s="2167"/>
      <c r="K44" s="2168"/>
      <c r="L44" s="2168"/>
      <c r="M44" s="2169"/>
      <c r="N44" s="2167"/>
      <c r="O44" s="2168"/>
      <c r="P44" s="2169"/>
      <c r="Q44" s="2368"/>
      <c r="R44" s="2174"/>
      <c r="S44" s="2175"/>
      <c r="T44" s="2369"/>
      <c r="U44" s="2168"/>
      <c r="V44" s="2169"/>
      <c r="W44" s="2176"/>
      <c r="X44" s="2177"/>
      <c r="Y44" s="2370"/>
      <c r="Z44" s="119"/>
      <c r="AA44" s="2101"/>
      <c r="AB44" s="2102"/>
      <c r="AC44" s="2102"/>
      <c r="AD44" s="2102"/>
      <c r="AE44" s="2103"/>
      <c r="AF44" s="2110"/>
      <c r="AG44" s="2111"/>
      <c r="AH44" s="2112"/>
      <c r="AI44" s="2110"/>
      <c r="AJ44" s="2111"/>
      <c r="AK44" s="2112"/>
      <c r="AL44" s="122"/>
      <c r="AM44" s="2110"/>
      <c r="AN44" s="2111"/>
      <c r="AO44" s="2112"/>
      <c r="AP44" s="2092"/>
      <c r="AQ44" s="2093"/>
      <c r="AR44" s="2093"/>
      <c r="AS44" s="2093"/>
      <c r="AT44" s="2093"/>
      <c r="AU44" s="2093"/>
      <c r="AV44" s="2093"/>
      <c r="AW44" s="2094"/>
      <c r="AX44" s="2124"/>
      <c r="AY44" s="2125"/>
      <c r="AZ44" s="2125"/>
      <c r="BA44" s="2126"/>
    </row>
    <row r="45" spans="1:53" ht="20.25" customHeight="1">
      <c r="A45" s="2371"/>
      <c r="B45" s="2372"/>
      <c r="C45" s="2373"/>
      <c r="D45" s="2374"/>
      <c r="E45" s="2374"/>
      <c r="F45" s="2375"/>
      <c r="G45" s="2195"/>
      <c r="H45" s="2057"/>
      <c r="I45" s="2058"/>
      <c r="J45" s="2056"/>
      <c r="K45" s="2057"/>
      <c r="L45" s="2057"/>
      <c r="M45" s="2058"/>
      <c r="N45" s="2362"/>
      <c r="O45" s="2363"/>
      <c r="P45" s="2364"/>
      <c r="Q45" s="2089"/>
      <c r="R45" s="2238"/>
      <c r="S45" s="2239"/>
      <c r="T45" s="2056"/>
      <c r="U45" s="2057"/>
      <c r="V45" s="2058"/>
      <c r="W45" s="2131"/>
      <c r="X45" s="2132"/>
      <c r="Y45" s="2133"/>
      <c r="Z45" s="119"/>
      <c r="AA45" s="2104"/>
      <c r="AB45" s="2105"/>
      <c r="AC45" s="2105"/>
      <c r="AD45" s="2105"/>
      <c r="AE45" s="2106"/>
      <c r="AF45" s="2067"/>
      <c r="AG45" s="2068"/>
      <c r="AH45" s="2069"/>
      <c r="AI45" s="2067"/>
      <c r="AJ45" s="2068"/>
      <c r="AK45" s="2069"/>
      <c r="AL45" s="122"/>
      <c r="AM45" s="2067"/>
      <c r="AN45" s="2068"/>
      <c r="AO45" s="2069"/>
      <c r="AP45" s="2095"/>
      <c r="AQ45" s="2096"/>
      <c r="AR45" s="2096"/>
      <c r="AS45" s="2096"/>
      <c r="AT45" s="2096"/>
      <c r="AU45" s="2096"/>
      <c r="AV45" s="2096"/>
      <c r="AW45" s="2097"/>
      <c r="AX45" s="2075"/>
      <c r="AY45" s="2076"/>
      <c r="AZ45" s="2076"/>
      <c r="BA45" s="2077"/>
    </row>
    <row r="46" spans="1:37" ht="23.25" customHeight="1">
      <c r="A46" s="2234"/>
      <c r="B46" s="2235"/>
      <c r="C46" s="2365"/>
      <c r="D46" s="2366"/>
      <c r="E46" s="2366"/>
      <c r="F46" s="2367"/>
      <c r="G46" s="2084"/>
      <c r="H46" s="2085"/>
      <c r="I46" s="2136"/>
      <c r="J46" s="2360"/>
      <c r="K46" s="2085"/>
      <c r="L46" s="2085"/>
      <c r="M46" s="2136"/>
      <c r="N46" s="2362"/>
      <c r="O46" s="2363"/>
      <c r="P46" s="2364"/>
      <c r="Q46" s="2361"/>
      <c r="R46" s="2174"/>
      <c r="S46" s="2175"/>
      <c r="T46" s="2084"/>
      <c r="U46" s="2085"/>
      <c r="V46" s="2136"/>
      <c r="W46" s="2360"/>
      <c r="X46" s="2085"/>
      <c r="Y46" s="2086"/>
      <c r="AA46" s="2098"/>
      <c r="AB46" s="2099"/>
      <c r="AC46" s="2099"/>
      <c r="AD46" s="2099"/>
      <c r="AE46" s="2100"/>
      <c r="AF46" s="2064"/>
      <c r="AG46" s="2107"/>
      <c r="AH46" s="2108"/>
      <c r="AI46" s="2232"/>
      <c r="AJ46" s="2107"/>
      <c r="AK46" s="2108"/>
    </row>
    <row r="47" spans="1:37" ht="31.5" customHeight="1">
      <c r="A47" s="2233" t="s">
        <v>223</v>
      </c>
      <c r="B47" s="2111"/>
      <c r="C47" s="2111"/>
      <c r="D47" s="2111"/>
      <c r="E47" s="2111"/>
      <c r="F47" s="2111"/>
      <c r="G47" s="2111"/>
      <c r="H47" s="2111"/>
      <c r="I47" s="2111"/>
      <c r="J47" s="2111"/>
      <c r="K47" s="2111"/>
      <c r="L47" s="2111"/>
      <c r="M47" s="2111"/>
      <c r="N47" s="2111"/>
      <c r="O47" s="2111"/>
      <c r="P47" s="2111"/>
      <c r="Q47" s="2111"/>
      <c r="R47" s="2111"/>
      <c r="S47" s="2111"/>
      <c r="T47" s="2111"/>
      <c r="U47" s="2111"/>
      <c r="V47" s="2111"/>
      <c r="W47" s="2111"/>
      <c r="X47" s="2111"/>
      <c r="Y47" s="2111"/>
      <c r="AA47" s="2104"/>
      <c r="AB47" s="2105"/>
      <c r="AC47" s="2105"/>
      <c r="AD47" s="2105"/>
      <c r="AE47" s="2106"/>
      <c r="AF47" s="2067"/>
      <c r="AG47" s="2068"/>
      <c r="AH47" s="2069"/>
      <c r="AI47" s="2067"/>
      <c r="AJ47" s="2068"/>
      <c r="AK47" s="2069"/>
    </row>
  </sheetData>
  <sheetProtection/>
  <mergeCells count="140">
    <mergeCell ref="AO2:BA4"/>
    <mergeCell ref="A3:O3"/>
    <mergeCell ref="A4:O4"/>
    <mergeCell ref="P12:AM12"/>
    <mergeCell ref="A8:O8"/>
    <mergeCell ref="P8:AM8"/>
    <mergeCell ref="AN8:BA9"/>
    <mergeCell ref="A9:O9"/>
    <mergeCell ref="AN5:BA6"/>
    <mergeCell ref="A6:O6"/>
    <mergeCell ref="P13:AM13"/>
    <mergeCell ref="P14:AM14"/>
    <mergeCell ref="A2:O2"/>
    <mergeCell ref="P2:AN2"/>
    <mergeCell ref="P7:AM7"/>
    <mergeCell ref="AN7:BA7"/>
    <mergeCell ref="A5:O5"/>
    <mergeCell ref="P4:AN4"/>
    <mergeCell ref="P9:AA9"/>
    <mergeCell ref="P10:AK10"/>
    <mergeCell ref="AN10:BA11"/>
    <mergeCell ref="P11:AJ11"/>
    <mergeCell ref="AB21:AE21"/>
    <mergeCell ref="AJ21:AN21"/>
    <mergeCell ref="N21:R21"/>
    <mergeCell ref="A19:BA19"/>
    <mergeCell ref="A21:A22"/>
    <mergeCell ref="B21:E21"/>
    <mergeCell ref="P15:AP15"/>
    <mergeCell ref="P16:AP16"/>
    <mergeCell ref="B34:BA34"/>
    <mergeCell ref="AF21:AI21"/>
    <mergeCell ref="F21:I21"/>
    <mergeCell ref="J21:M21"/>
    <mergeCell ref="AX21:BA21"/>
    <mergeCell ref="AO21:AR21"/>
    <mergeCell ref="AS21:AW21"/>
    <mergeCell ref="AS29:BA29"/>
    <mergeCell ref="P17:AM17"/>
    <mergeCell ref="P18:AM18"/>
    <mergeCell ref="A36:B38"/>
    <mergeCell ref="C36:F38"/>
    <mergeCell ref="G36:I38"/>
    <mergeCell ref="J36:M38"/>
    <mergeCell ref="N36:P38"/>
    <mergeCell ref="S21:W21"/>
    <mergeCell ref="A31:AU31"/>
    <mergeCell ref="X21:AA21"/>
    <mergeCell ref="Q39:S39"/>
    <mergeCell ref="AM36:AO39"/>
    <mergeCell ref="AP36:AW39"/>
    <mergeCell ref="Q36:S38"/>
    <mergeCell ref="T36:V38"/>
    <mergeCell ref="W36:Y38"/>
    <mergeCell ref="T39:V39"/>
    <mergeCell ref="AF39:AH40"/>
    <mergeCell ref="AP40:AW45"/>
    <mergeCell ref="AF43:AH45"/>
    <mergeCell ref="AX36:BA39"/>
    <mergeCell ref="AA38:AE38"/>
    <mergeCell ref="AF38:AH38"/>
    <mergeCell ref="AI38:AK38"/>
    <mergeCell ref="AF36:AH37"/>
    <mergeCell ref="AI36:AK37"/>
    <mergeCell ref="AA39:AE40"/>
    <mergeCell ref="AI43:AK45"/>
    <mergeCell ref="AM40:AO45"/>
    <mergeCell ref="AA36:AE37"/>
    <mergeCell ref="W40:Y40"/>
    <mergeCell ref="W43:Y43"/>
    <mergeCell ref="W42:Y42"/>
    <mergeCell ref="N40:P40"/>
    <mergeCell ref="A39:B39"/>
    <mergeCell ref="C39:F39"/>
    <mergeCell ref="G39:I39"/>
    <mergeCell ref="J39:M39"/>
    <mergeCell ref="N39:P39"/>
    <mergeCell ref="A40:B40"/>
    <mergeCell ref="C40:F40"/>
    <mergeCell ref="G40:I40"/>
    <mergeCell ref="J40:M40"/>
    <mergeCell ref="Q40:S40"/>
    <mergeCell ref="T40:V40"/>
    <mergeCell ref="AX40:BA45"/>
    <mergeCell ref="T41:V41"/>
    <mergeCell ref="W41:Y41"/>
    <mergeCell ref="AA41:AE42"/>
    <mergeCell ref="AF41:AH42"/>
    <mergeCell ref="AI41:AK42"/>
    <mergeCell ref="AI39:AK40"/>
    <mergeCell ref="W39:Y39"/>
    <mergeCell ref="T43:V43"/>
    <mergeCell ref="Q42:S42"/>
    <mergeCell ref="Q41:S41"/>
    <mergeCell ref="J42:M42"/>
    <mergeCell ref="N42:P42"/>
    <mergeCell ref="G41:I41"/>
    <mergeCell ref="J41:M41"/>
    <mergeCell ref="N41:P41"/>
    <mergeCell ref="T42:V42"/>
    <mergeCell ref="G44:I44"/>
    <mergeCell ref="J44:M44"/>
    <mergeCell ref="A41:B41"/>
    <mergeCell ref="A43:B43"/>
    <mergeCell ref="C43:F43"/>
    <mergeCell ref="G43:I43"/>
    <mergeCell ref="A42:B42"/>
    <mergeCell ref="C42:F42"/>
    <mergeCell ref="G42:I42"/>
    <mergeCell ref="C41:F41"/>
    <mergeCell ref="N44:P44"/>
    <mergeCell ref="J43:M43"/>
    <mergeCell ref="N43:P43"/>
    <mergeCell ref="A45:B45"/>
    <mergeCell ref="C45:F45"/>
    <mergeCell ref="G45:I45"/>
    <mergeCell ref="J45:M45"/>
    <mergeCell ref="N45:P45"/>
    <mergeCell ref="A44:B44"/>
    <mergeCell ref="C44:F44"/>
    <mergeCell ref="AA46:AE47"/>
    <mergeCell ref="AF46:AH47"/>
    <mergeCell ref="Q44:S44"/>
    <mergeCell ref="T44:V44"/>
    <mergeCell ref="W44:Y44"/>
    <mergeCell ref="T45:V45"/>
    <mergeCell ref="W45:Y45"/>
    <mergeCell ref="Q45:S45"/>
    <mergeCell ref="AA43:AE45"/>
    <mergeCell ref="Q43:S43"/>
    <mergeCell ref="AI46:AK47"/>
    <mergeCell ref="A47:Y47"/>
    <mergeCell ref="T46:V46"/>
    <mergeCell ref="W46:Y46"/>
    <mergeCell ref="Q46:S46"/>
    <mergeCell ref="N46:P46"/>
    <mergeCell ref="A46:B46"/>
    <mergeCell ref="C46:F46"/>
    <mergeCell ref="G46:I46"/>
    <mergeCell ref="J46:M46"/>
  </mergeCells>
  <printOptions/>
  <pageMargins left="0.7" right="0.7" top="0.75" bottom="0.75" header="0.3" footer="0.3"/>
  <pageSetup fitToHeight="1" fitToWidth="1" horizontalDpi="600" verticalDpi="600" orientation="landscape" paperSize="9" scale="45" r:id="rId1"/>
  <colBreaks count="1" manualBreakCount="1">
    <brk id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</dc:creator>
  <cp:keywords/>
  <dc:description/>
  <cp:lastModifiedBy>Admin</cp:lastModifiedBy>
  <cp:lastPrinted>2020-04-29T12:52:01Z</cp:lastPrinted>
  <dcterms:created xsi:type="dcterms:W3CDTF">2011-02-06T10:49:14Z</dcterms:created>
  <dcterms:modified xsi:type="dcterms:W3CDTF">2023-02-22T14:03:47Z</dcterms:modified>
  <cp:category/>
  <cp:version/>
  <cp:contentType/>
  <cp:contentStatus/>
</cp:coreProperties>
</file>